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MATH250-Virtual College\VirtualStatsSp18\Excel2016Guides\"/>
    </mc:Choice>
  </mc:AlternateContent>
  <bookViews>
    <workbookView xWindow="0" yWindow="0" windowWidth="22200" windowHeight="12045"/>
  </bookViews>
  <sheets>
    <sheet name="Excel Guide Unit3 Part 1" sheetId="3" r:id="rId1"/>
    <sheet name="Templates" sheetId="4" r:id="rId2"/>
  </sheets>
  <calcPr calcId="171027"/>
</workbook>
</file>

<file path=xl/calcChain.xml><?xml version="1.0" encoding="utf-8"?>
<calcChain xmlns="http://schemas.openxmlformats.org/spreadsheetml/2006/main">
  <c r="E180" i="3" l="1"/>
  <c r="D173" i="3"/>
  <c r="Q185" i="3"/>
  <c r="N173" i="3"/>
  <c r="N174" i="3"/>
  <c r="D175" i="3" s="1"/>
  <c r="Q184" i="3" s="1"/>
  <c r="N175" i="3"/>
  <c r="N176" i="3"/>
  <c r="N172" i="3"/>
  <c r="D176" i="3" s="1"/>
  <c r="Q186" i="3" s="1"/>
  <c r="Q187" i="3"/>
  <c r="Q189" i="3" s="1"/>
  <c r="S189" i="3" s="1"/>
  <c r="F147" i="3"/>
  <c r="E148" i="3" s="1"/>
  <c r="E153" i="3" s="1"/>
  <c r="Q156" i="3"/>
  <c r="S156" i="3" s="1"/>
  <c r="Q154" i="3"/>
  <c r="Q157" i="3" s="1"/>
  <c r="Q158" i="3" s="1"/>
  <c r="E146" i="3"/>
  <c r="G146" i="3" s="1"/>
  <c r="H90" i="4"/>
  <c r="H93" i="4" s="1"/>
  <c r="H94" i="4" s="1"/>
  <c r="H74" i="4"/>
  <c r="H77" i="4" s="1"/>
  <c r="H78" i="4" s="1"/>
  <c r="H76" i="4"/>
  <c r="C74" i="4"/>
  <c r="C77" i="4" s="1"/>
  <c r="C78" i="4" s="1"/>
  <c r="C76" i="4"/>
  <c r="H92" i="4"/>
  <c r="J92" i="4" s="1"/>
  <c r="C92" i="4"/>
  <c r="E92" i="4" s="1"/>
  <c r="C90" i="4"/>
  <c r="C93" i="4" s="1"/>
  <c r="C94" i="4" s="1"/>
  <c r="E182" i="3" l="1"/>
  <c r="E187" i="3" s="1"/>
  <c r="Q190" i="3"/>
  <c r="Q191" i="3" s="1"/>
  <c r="E115" i="3"/>
  <c r="Q121" i="3"/>
  <c r="S121" i="3"/>
  <c r="Q116" i="3"/>
  <c r="D111" i="3"/>
  <c r="Q89" i="3"/>
  <c r="S89" i="3" s="1"/>
  <c r="F83" i="3"/>
  <c r="E83" i="3"/>
  <c r="J76" i="4"/>
  <c r="E76" i="4"/>
  <c r="E49" i="3" l="1"/>
  <c r="Q56" i="3"/>
  <c r="Q58" i="3" s="1"/>
  <c r="S58" i="3" s="1"/>
  <c r="Q54" i="3"/>
  <c r="D45" i="3"/>
  <c r="Q55" i="3" s="1"/>
  <c r="D44" i="3"/>
  <c r="Q53" i="3" s="1"/>
  <c r="Q59" i="3" l="1"/>
  <c r="Q60" i="3" s="1"/>
  <c r="Q24" i="3"/>
  <c r="Q25" i="3" s="1"/>
  <c r="Q23" i="3"/>
  <c r="S23" i="3" s="1"/>
  <c r="E21" i="3"/>
  <c r="E26" i="3" s="1"/>
  <c r="E20" i="3"/>
  <c r="E51" i="3" l="1"/>
  <c r="E56" i="3" s="1"/>
  <c r="Q119" i="3"/>
  <c r="Q118" i="3"/>
  <c r="F117" i="3"/>
  <c r="E122" i="3" s="1"/>
  <c r="Q122" i="3" l="1"/>
  <c r="Q123" i="3" s="1"/>
  <c r="Q87" i="3"/>
  <c r="Q86" i="3"/>
  <c r="Q90" i="3" l="1"/>
  <c r="Q91" i="3" s="1"/>
  <c r="J56" i="4"/>
  <c r="H56" i="4"/>
  <c r="E56" i="4"/>
  <c r="C56" i="4"/>
  <c r="H54" i="4"/>
  <c r="C54" i="4"/>
  <c r="H53" i="4"/>
  <c r="C53" i="4"/>
  <c r="H30" i="4"/>
  <c r="H31" i="4" s="1"/>
  <c r="C30" i="4"/>
  <c r="C31" i="4" s="1"/>
  <c r="H29" i="4"/>
  <c r="J29" i="4" s="1"/>
  <c r="C29" i="4"/>
  <c r="E29" i="4" s="1"/>
  <c r="H19" i="4"/>
  <c r="H20" i="4" s="1"/>
  <c r="C19" i="4"/>
  <c r="C20" i="4" s="1"/>
  <c r="H18" i="4"/>
  <c r="J18" i="4" s="1"/>
  <c r="C18" i="4"/>
  <c r="E18" i="4" s="1"/>
  <c r="H43" i="4"/>
  <c r="J43" i="4" s="1"/>
  <c r="C43" i="4"/>
  <c r="E43" i="4" s="1"/>
  <c r="H41" i="4"/>
  <c r="C41" i="4"/>
  <c r="H40" i="4"/>
  <c r="C40" i="4"/>
  <c r="H57" i="4" l="1"/>
  <c r="H58" i="4" s="1"/>
  <c r="H44" i="4"/>
  <c r="H45" i="4" s="1"/>
  <c r="C44" i="4"/>
  <c r="C45" i="4" s="1"/>
  <c r="C57" i="4"/>
  <c r="C58" i="4" s="1"/>
  <c r="D79" i="3"/>
  <c r="D76" i="3"/>
  <c r="E84" i="3" l="1"/>
  <c r="E89" i="3" s="1"/>
</calcChain>
</file>

<file path=xl/sharedStrings.xml><?xml version="1.0" encoding="utf-8"?>
<sst xmlns="http://schemas.openxmlformats.org/spreadsheetml/2006/main" count="396" uniqueCount="174">
  <si>
    <t>p</t>
  </si>
  <si>
    <t>q</t>
  </si>
  <si>
    <t>x</t>
  </si>
  <si>
    <t>n</t>
  </si>
  <si>
    <t>p-hat</t>
  </si>
  <si>
    <t>#1 Critical Value Approach</t>
  </si>
  <si>
    <t>sample's test statistic</t>
  </si>
  <si>
    <t>#2 P-Value Approach</t>
  </si>
  <si>
    <t>x-bar</t>
  </si>
  <si>
    <t>sign. level</t>
  </si>
  <si>
    <t>critical value</t>
  </si>
  <si>
    <t>test statistic</t>
  </si>
  <si>
    <t>s</t>
  </si>
  <si>
    <t>critical values</t>
  </si>
  <si>
    <t>Two-tailed Proportion</t>
  </si>
  <si>
    <t>One-tailed Proportion</t>
  </si>
  <si>
    <t>significance level (alpha)</t>
  </si>
  <si>
    <t>Rt. Tailed</t>
  </si>
  <si>
    <t>Left Tailed</t>
  </si>
  <si>
    <t>and</t>
  </si>
  <si>
    <t>or</t>
  </si>
  <si>
    <t>Two-tailed Mean (sigma known)</t>
  </si>
  <si>
    <t>One-tailed Mean (sigma known)</t>
  </si>
  <si>
    <t>Two-tailed Mean (sigma unknown)</t>
  </si>
  <si>
    <t>One-tailed Mean (sigma unknown)</t>
  </si>
  <si>
    <r>
      <t>P</t>
    </r>
    <r>
      <rPr>
        <sz val="11"/>
        <color indexed="8"/>
        <rFont val="Calibri"/>
        <family val="2"/>
      </rPr>
      <t>-value</t>
    </r>
  </si>
  <si>
    <r>
      <t xml:space="preserve">critical </t>
    </r>
    <r>
      <rPr>
        <i/>
        <sz val="10"/>
        <rFont val="Arial"/>
        <family val="2"/>
      </rPr>
      <t>z</t>
    </r>
    <r>
      <rPr>
        <sz val="11"/>
        <color indexed="8"/>
        <rFont val="Calibri"/>
        <family val="2"/>
      </rPr>
      <t>-value</t>
    </r>
  </si>
  <si>
    <t>p =</t>
  </si>
  <si>
    <t>x =</t>
  </si>
  <si>
    <t>n =</t>
  </si>
  <si>
    <t>x-bar =</t>
  </si>
  <si>
    <t>q =</t>
  </si>
  <si>
    <t>p-hat =</t>
  </si>
  <si>
    <t>critical value is:</t>
  </si>
  <si>
    <t>test statistic =</t>
  </si>
  <si>
    <t>critical values are:</t>
  </si>
  <si>
    <t>mu, μ =</t>
  </si>
  <si>
    <t>sigma, σ =</t>
  </si>
  <si>
    <r>
      <t xml:space="preserve">mu,  </t>
    </r>
    <r>
      <rPr>
        <sz val="11"/>
        <color theme="1"/>
        <rFont val="Calibri"/>
        <family val="2"/>
        <scheme val="minor"/>
      </rPr>
      <t>μ</t>
    </r>
  </si>
  <si>
    <r>
      <t xml:space="preserve">sigma, </t>
    </r>
    <r>
      <rPr>
        <sz val="11"/>
        <color theme="1"/>
        <rFont val="Calibri"/>
        <family val="2"/>
        <scheme val="minor"/>
      </rPr>
      <t>σ</t>
    </r>
  </si>
  <si>
    <t>&lt;---notice that x-bar, the sample mean, is not given, but is easily calculated from the given data.</t>
  </si>
  <si>
    <t>s =</t>
  </si>
  <si>
    <t xml:space="preserve"> </t>
  </si>
  <si>
    <t xml:space="preserve"> The slight difference in these values from the values at the left is due to rounding of values.</t>
  </si>
  <si>
    <t xml:space="preserve">Two-tailed Standard Deviation </t>
  </si>
  <si>
    <t>One-tailed Standard Deviation</t>
  </si>
  <si>
    <t>σ=</t>
  </si>
  <si>
    <r>
      <t>s</t>
    </r>
    <r>
      <rPr>
        <vertAlign val="superscript"/>
        <sz val="10"/>
        <rFont val="Arial"/>
        <family val="2"/>
      </rPr>
      <t xml:space="preserve">2 </t>
    </r>
    <r>
      <rPr>
        <sz val="10"/>
        <rFont val="Arial"/>
        <family val="2"/>
      </rPr>
      <t>=</t>
    </r>
  </si>
  <si>
    <r>
      <t>σ</t>
    </r>
    <r>
      <rPr>
        <vertAlign val="superscript"/>
        <sz val="10"/>
        <rFont val="Tiger"/>
        <family val="1"/>
      </rPr>
      <t xml:space="preserve">2 </t>
    </r>
    <r>
      <rPr>
        <sz val="10"/>
        <rFont val="Tiger"/>
        <family val="1"/>
      </rPr>
      <t>=</t>
    </r>
  </si>
  <si>
    <t>P-value =</t>
  </si>
  <si>
    <t>Unit 3 Excel Guide--Templates for Hypothesis Testing--EXCEL 2016 or later</t>
  </si>
  <si>
    <t>You should use these templates to help you on your text/MyStatLab problems, activities, as well as with the set of practice problems.  These templates will be provided as below within the Excel sheet for use on the Unit 3 exam and on the final.  You will want to highlight the one you need, copy it to where you are working, and then change the values related to the labels in red to those in the situation you are analyzing. The other values in black will automatically calculate for you.  You must first recognize the correct test form you should use based on the information within the problem, then what each value represents, and finally draw proper conclusions based upon the resulting calculated values.</t>
  </si>
  <si>
    <t>&lt;---notice that sigma is known/given in this problem and hence variance is known; compare with the next example below.</t>
  </si>
  <si>
    <r>
      <t xml:space="preserve">&lt;---notice that sigma is not known/given, but the sample's standard deviation </t>
    </r>
    <r>
      <rPr>
        <i/>
        <sz val="10"/>
        <rFont val="Arial"/>
        <family val="2"/>
      </rPr>
      <t>s</t>
    </r>
    <r>
      <rPr>
        <sz val="11"/>
        <color theme="1"/>
        <rFont val="Calibri"/>
        <family val="2"/>
        <scheme val="minor"/>
      </rPr>
      <t xml:space="preserve"> is calculated from the given data.  Thus need to use t-distribution in the test.</t>
    </r>
  </si>
  <si>
    <t>Section 12.1 (Testing a Claim/Hypothesis About a Population Proportion)</t>
  </si>
  <si>
    <t>Consider this example solution to problem  #12 on page 504 of the Hawkes text:</t>
  </si>
  <si>
    <r>
      <rPr>
        <i/>
        <sz val="12"/>
        <color indexed="8"/>
        <rFont val="Calibri"/>
        <family val="2"/>
      </rPr>
      <t>H</t>
    </r>
    <r>
      <rPr>
        <vertAlign val="subscript"/>
        <sz val="11"/>
        <color indexed="8"/>
        <rFont val="Calibri"/>
        <family val="2"/>
      </rPr>
      <t>0</t>
    </r>
    <r>
      <rPr>
        <sz val="11"/>
        <color indexed="8"/>
        <rFont val="Calibri"/>
        <family val="2"/>
      </rPr>
      <t xml:space="preserve">:  </t>
    </r>
    <r>
      <rPr>
        <i/>
        <sz val="12"/>
        <color indexed="8"/>
        <rFont val="Calibri"/>
        <family val="2"/>
      </rPr>
      <t>µ</t>
    </r>
    <r>
      <rPr>
        <sz val="11"/>
        <color indexed="8"/>
        <rFont val="Calibri"/>
        <family val="2"/>
      </rPr>
      <t xml:space="preserve"> = 1 cm   or also allowed is</t>
    </r>
    <r>
      <rPr>
        <i/>
        <sz val="12"/>
        <color indexed="8"/>
        <rFont val="Calibri"/>
        <family val="2"/>
      </rPr>
      <t xml:space="preserve"> µ</t>
    </r>
    <r>
      <rPr>
        <sz val="11"/>
        <color indexed="8"/>
        <rFont val="Calibri"/>
        <family val="2"/>
      </rPr>
      <t xml:space="preserve">  ≥ 1 cm</t>
    </r>
  </si>
  <si>
    <r>
      <rPr>
        <i/>
        <sz val="12"/>
        <color indexed="8"/>
        <rFont val="Calibri"/>
        <family val="2"/>
      </rPr>
      <t>H</t>
    </r>
    <r>
      <rPr>
        <vertAlign val="subscript"/>
        <sz val="11"/>
        <color indexed="8"/>
        <rFont val="Calibri"/>
        <family val="2"/>
      </rPr>
      <t>a</t>
    </r>
    <r>
      <rPr>
        <sz val="11"/>
        <color indexed="8"/>
        <rFont val="Calibri"/>
        <family val="2"/>
      </rPr>
      <t xml:space="preserve">:  </t>
    </r>
    <r>
      <rPr>
        <i/>
        <sz val="12"/>
        <color indexed="8"/>
        <rFont val="Calibri"/>
        <family val="2"/>
      </rPr>
      <t>µ</t>
    </r>
    <r>
      <rPr>
        <sz val="11"/>
        <color indexed="8"/>
        <rFont val="Calibri"/>
        <family val="2"/>
      </rPr>
      <t xml:space="preserve"> &lt; 1 cm   </t>
    </r>
  </si>
  <si>
    <t>A horticulturist working for a large plant nursery is conducing experiments on the growth rate of a new shrub.  Based on previous research, the horticulturist feels the average daily growth rate for the new shrub is 1 cm per day with a standard deviation of 0.30 cm.  A random sample of 45 new shrubs has an average growth rate of 0.90 cm per day.   Will a test of hypothesis at the 0.05 significance level support the claim that the growth rate is less than 1 cm per day?</t>
  </si>
  <si>
    <t>These hypotheses show us that we need to perform a left-tailed test about a population mean value.</t>
  </si>
  <si>
    <t xml:space="preserve">So our question has really become:  Is 0.90 cm, our sample result, significantly below the 1 cm measure (with a sample size of 45)?  </t>
  </si>
  <si>
    <t xml:space="preserve">=NORM.S.INV(D17) </t>
  </si>
  <si>
    <r>
      <t>=(D15-D13)/(D16/SQRT(D14)) = (</t>
    </r>
    <r>
      <rPr>
        <i/>
        <sz val="10"/>
        <color indexed="20"/>
        <rFont val="Arial"/>
        <family val="2"/>
      </rPr>
      <t>x-bar</t>
    </r>
    <r>
      <rPr>
        <sz val="10"/>
        <color indexed="20"/>
        <rFont val="Arial"/>
        <family val="2"/>
      </rPr>
      <t xml:space="preserve"> - </t>
    </r>
    <r>
      <rPr>
        <i/>
        <sz val="10"/>
        <color indexed="20"/>
        <rFont val="Arial"/>
        <family val="2"/>
      </rPr>
      <t>mu</t>
    </r>
    <r>
      <rPr>
        <sz val="10"/>
        <color indexed="20"/>
        <rFont val="Arial"/>
        <family val="2"/>
      </rPr>
      <t>) / (</t>
    </r>
    <r>
      <rPr>
        <i/>
        <sz val="10"/>
        <color indexed="20"/>
        <rFont val="Arial"/>
        <family val="2"/>
      </rPr>
      <t>sigma</t>
    </r>
    <r>
      <rPr>
        <sz val="10"/>
        <color indexed="20"/>
        <rFont val="Arial"/>
        <family val="2"/>
      </rPr>
      <t xml:space="preserve"> / square root of sample size)</t>
    </r>
  </si>
  <si>
    <t xml:space="preserve"> The slight difference in these values from the values computed at the left is due to the rounding of values.</t>
  </si>
  <si>
    <r>
      <t xml:space="preserve">Thus, we </t>
    </r>
    <r>
      <rPr>
        <b/>
        <sz val="10"/>
        <rFont val="Arial"/>
        <family val="2"/>
      </rPr>
      <t>reject</t>
    </r>
    <r>
      <rPr>
        <sz val="11"/>
        <color indexed="8"/>
        <rFont val="Calibri"/>
        <family val="2"/>
      </rPr>
      <t xml:space="preserve"> the null hypothesis.  Contextually, we have significant evidence that the new shrubs have a statistically significant lower growth rate on average than the previously measured shrubs.  </t>
    </r>
  </si>
  <si>
    <t>#2 P-Value Approach as aligned with Section 11.4.3 and 11.4.4 of Hawkes text</t>
  </si>
  <si>
    <t>Consider this example solution to problem #6 on page 506 of the Hawkes text:</t>
  </si>
  <si>
    <r>
      <rPr>
        <i/>
        <sz val="12"/>
        <color indexed="8"/>
        <rFont val="Calibri"/>
        <family val="2"/>
      </rPr>
      <t>H</t>
    </r>
    <r>
      <rPr>
        <vertAlign val="subscript"/>
        <sz val="11"/>
        <color indexed="8"/>
        <rFont val="Calibri"/>
        <family val="2"/>
      </rPr>
      <t>0</t>
    </r>
    <r>
      <rPr>
        <sz val="11"/>
        <color indexed="8"/>
        <rFont val="Calibri"/>
        <family val="2"/>
      </rPr>
      <t xml:space="preserve">:  </t>
    </r>
    <r>
      <rPr>
        <i/>
        <sz val="12"/>
        <color indexed="8"/>
        <rFont val="Calibri"/>
        <family val="2"/>
      </rPr>
      <t>µ</t>
    </r>
    <r>
      <rPr>
        <sz val="11"/>
        <color indexed="8"/>
        <rFont val="Calibri"/>
        <family val="2"/>
      </rPr>
      <t xml:space="preserve"> =  14,400 hours   or also allowed is</t>
    </r>
    <r>
      <rPr>
        <i/>
        <sz val="12"/>
        <color indexed="8"/>
        <rFont val="Calibri"/>
        <family val="2"/>
      </rPr>
      <t xml:space="preserve"> µ</t>
    </r>
    <r>
      <rPr>
        <sz val="11"/>
        <color indexed="8"/>
        <rFont val="Calibri"/>
        <family val="2"/>
      </rPr>
      <t xml:space="preserve">  ≥ 14,400 hours</t>
    </r>
  </si>
  <si>
    <r>
      <rPr>
        <i/>
        <sz val="12"/>
        <color indexed="8"/>
        <rFont val="Calibri"/>
        <family val="2"/>
      </rPr>
      <t>H</t>
    </r>
    <r>
      <rPr>
        <vertAlign val="subscript"/>
        <sz val="11"/>
        <color indexed="8"/>
        <rFont val="Calibri"/>
        <family val="2"/>
      </rPr>
      <t>a</t>
    </r>
    <r>
      <rPr>
        <sz val="11"/>
        <color indexed="8"/>
        <rFont val="Calibri"/>
        <family val="2"/>
      </rPr>
      <t xml:space="preserve">:  </t>
    </r>
    <r>
      <rPr>
        <i/>
        <sz val="12"/>
        <color indexed="8"/>
        <rFont val="Calibri"/>
        <family val="2"/>
      </rPr>
      <t>µ</t>
    </r>
    <r>
      <rPr>
        <sz val="11"/>
        <color indexed="8"/>
        <rFont val="Calibri"/>
        <family val="2"/>
      </rPr>
      <t xml:space="preserve"> &lt;  14,400 hours   </t>
    </r>
  </si>
  <si>
    <t>Notice these values are also computed directly by the template at right so one need not retype in the Excel functions of the test.</t>
  </si>
  <si>
    <t>&lt;---notice that a significance level is not formally given, so one must be chosen.  We chose  α= 0.01.</t>
  </si>
  <si>
    <t>=T.INV(D46,D43-1)</t>
  </si>
  <si>
    <r>
      <t>=(D44-D42)/(D45/SQRT(D43)) = (</t>
    </r>
    <r>
      <rPr>
        <i/>
        <sz val="10"/>
        <color indexed="20"/>
        <rFont val="Arial"/>
        <family val="2"/>
      </rPr>
      <t>x-bar</t>
    </r>
    <r>
      <rPr>
        <sz val="10"/>
        <color indexed="20"/>
        <rFont val="Arial"/>
        <family val="2"/>
      </rPr>
      <t xml:space="preserve"> - </t>
    </r>
    <r>
      <rPr>
        <i/>
        <sz val="10"/>
        <color indexed="20"/>
        <rFont val="Arial"/>
        <family val="2"/>
      </rPr>
      <t>mu</t>
    </r>
    <r>
      <rPr>
        <sz val="10"/>
        <color indexed="20"/>
        <rFont val="Arial"/>
        <family val="2"/>
      </rPr>
      <t>) / (</t>
    </r>
    <r>
      <rPr>
        <i/>
        <sz val="10"/>
        <color indexed="20"/>
        <rFont val="Arial"/>
        <family val="2"/>
      </rPr>
      <t>s</t>
    </r>
    <r>
      <rPr>
        <sz val="10"/>
        <color indexed="20"/>
        <rFont val="Arial"/>
        <family val="2"/>
      </rPr>
      <t xml:space="preserve"> / square root of sample size)</t>
    </r>
  </si>
  <si>
    <t xml:space="preserve"> Any slight difference in these values from the values computed at the left is due to the rounding of values.</t>
  </si>
  <si>
    <r>
      <t xml:space="preserve">Thus, we </t>
    </r>
    <r>
      <rPr>
        <b/>
        <sz val="11"/>
        <color indexed="8"/>
        <rFont val="Calibri"/>
        <family val="2"/>
      </rPr>
      <t>fail to reject</t>
    </r>
    <r>
      <rPr>
        <sz val="11"/>
        <color indexed="8"/>
        <rFont val="Calibri"/>
        <family val="2"/>
      </rPr>
      <t xml:space="preserve"> the null hypothesis, since the test statistic is not more extreme than either critical value.  That is, we do not have significant evidence in the sample to claim that the average time before failure on the hard drives is less than 14,400 hours at the 0.01 level.</t>
    </r>
  </si>
  <si>
    <t>Section 12.2 (Testing Claims about St.Dev or Variance)</t>
  </si>
  <si>
    <t>Section 12.4 (Testing Claims about Matched Paired Samples)</t>
  </si>
  <si>
    <t>Consider this example solution to problem  #6 on page 545 of the Hawkes text:</t>
  </si>
  <si>
    <t>Consider this example solution to problem  #4 on page 549 of the Hawkes text:</t>
  </si>
  <si>
    <t>Given info:</t>
  </si>
  <si>
    <t>From Sample #1</t>
  </si>
  <si>
    <t>From Sample #2</t>
  </si>
  <si>
    <t>alpha, α =</t>
  </si>
  <si>
    <t>Right Tail</t>
  </si>
  <si>
    <t>Left Tail</t>
  </si>
  <si>
    <t>Optional Bonus Section 12.3 Templates</t>
  </si>
  <si>
    <t>Section 12.3 (Testing Claims about Two Independent Samples--NOTE this was an OPTIONAL Section)</t>
  </si>
  <si>
    <t>Consider this example solution to problem  #5 on page 553 of the Hawkes text:</t>
  </si>
  <si>
    <t>Consider this example solution to problem  #3 on page 555-556 of the Hawkes text:</t>
  </si>
  <si>
    <t>&lt;--We start by forming the hypotheses.</t>
  </si>
  <si>
    <r>
      <rPr>
        <i/>
        <sz val="12"/>
        <color indexed="8"/>
        <rFont val="Calibri"/>
        <family val="2"/>
      </rPr>
      <t>H</t>
    </r>
    <r>
      <rPr>
        <vertAlign val="subscript"/>
        <sz val="11"/>
        <color indexed="8"/>
        <rFont val="Calibri"/>
        <family val="2"/>
      </rPr>
      <t>0</t>
    </r>
    <r>
      <rPr>
        <sz val="11"/>
        <color indexed="8"/>
        <rFont val="Calibri"/>
        <family val="2"/>
      </rPr>
      <t xml:space="preserve">:  </t>
    </r>
    <r>
      <rPr>
        <i/>
        <sz val="12"/>
        <color indexed="8"/>
        <rFont val="Calibri"/>
        <family val="2"/>
      </rPr>
      <t>p</t>
    </r>
    <r>
      <rPr>
        <sz val="11"/>
        <color indexed="8"/>
        <rFont val="Calibri"/>
        <family val="2"/>
      </rPr>
      <t xml:space="preserve"> =  0.75  </t>
    </r>
  </si>
  <si>
    <t>This alternative hypothesis show us that we need to perform a two-tailed test about a population proportion value.</t>
  </si>
  <si>
    <t xml:space="preserve">&lt;--Next we start recognizing key measures given/found in the situation. </t>
  </si>
  <si>
    <r>
      <rPr>
        <i/>
        <sz val="12"/>
        <color indexed="8"/>
        <rFont val="Calibri"/>
        <family val="2"/>
      </rPr>
      <t>H</t>
    </r>
    <r>
      <rPr>
        <vertAlign val="subscript"/>
        <sz val="11"/>
        <color indexed="8"/>
        <rFont val="Calibri"/>
        <family val="2"/>
      </rPr>
      <t>a</t>
    </r>
    <r>
      <rPr>
        <sz val="11"/>
        <color indexed="8"/>
        <rFont val="Calibri"/>
        <family val="2"/>
      </rPr>
      <t>:</t>
    </r>
    <r>
      <rPr>
        <sz val="12"/>
        <color indexed="8"/>
        <rFont val="Calibri"/>
        <family val="2"/>
      </rPr>
      <t xml:space="preserve">  </t>
    </r>
    <r>
      <rPr>
        <i/>
        <sz val="12"/>
        <color indexed="8"/>
        <rFont val="Calibri"/>
        <family val="2"/>
      </rPr>
      <t>p</t>
    </r>
    <r>
      <rPr>
        <sz val="12"/>
        <color indexed="8"/>
        <rFont val="Calibri"/>
        <family val="2"/>
      </rPr>
      <t xml:space="preserve"> ≠  </t>
    </r>
    <r>
      <rPr>
        <sz val="11"/>
        <color indexed="8"/>
        <rFont val="Calibri"/>
        <family val="2"/>
      </rPr>
      <t>0.75</t>
    </r>
  </si>
  <si>
    <r>
      <t>So our question has really become:  Is 70.0% (</t>
    </r>
    <r>
      <rPr>
        <i/>
        <sz val="10"/>
        <rFont val="Arial"/>
        <family val="2"/>
      </rPr>
      <t>p-hat</t>
    </r>
    <r>
      <rPr>
        <sz val="11"/>
        <color indexed="8"/>
        <rFont val="Calibri"/>
        <family val="2"/>
      </rPr>
      <t>) significantly different 75% to validate the belief of management made in the problem or could this difference in percent likely be due to random chance?  As with the "mean" problems, there are 2 approaches to answer this question:</t>
    </r>
  </si>
  <si>
    <t xml:space="preserve">=NORM.S.INV(0.10 / 2)     (given significance level of 10% &amp; a two-tailed test) </t>
  </si>
  <si>
    <r>
      <t>=(D79-D75)/SQRT(D75*D76/D78) = (</t>
    </r>
    <r>
      <rPr>
        <i/>
        <sz val="10"/>
        <rFont val="Arial"/>
        <family val="2"/>
      </rPr>
      <t>p-hat</t>
    </r>
    <r>
      <rPr>
        <sz val="11"/>
        <color indexed="8"/>
        <rFont val="Calibri"/>
        <family val="2"/>
      </rPr>
      <t xml:space="preserve"> - </t>
    </r>
    <r>
      <rPr>
        <i/>
        <sz val="10"/>
        <rFont val="Arial"/>
        <family val="2"/>
      </rPr>
      <t>p</t>
    </r>
    <r>
      <rPr>
        <sz val="11"/>
        <color indexed="8"/>
        <rFont val="Calibri"/>
        <family val="2"/>
      </rPr>
      <t xml:space="preserve">) / ( square root of </t>
    </r>
    <r>
      <rPr>
        <i/>
        <sz val="10"/>
        <rFont val="Arial"/>
        <family val="2"/>
      </rPr>
      <t>p</t>
    </r>
    <r>
      <rPr>
        <sz val="11"/>
        <color indexed="8"/>
        <rFont val="Calibri"/>
        <family val="2"/>
      </rPr>
      <t xml:space="preserve"> times </t>
    </r>
    <r>
      <rPr>
        <i/>
        <sz val="10"/>
        <rFont val="Arial"/>
        <family val="2"/>
      </rPr>
      <t xml:space="preserve">q </t>
    </r>
    <r>
      <rPr>
        <sz val="11"/>
        <color indexed="8"/>
        <rFont val="Calibri"/>
        <family val="2"/>
      </rPr>
      <t xml:space="preserve">over </t>
    </r>
    <r>
      <rPr>
        <i/>
        <sz val="10"/>
        <rFont val="Arial"/>
        <family val="2"/>
      </rPr>
      <t>n</t>
    </r>
    <r>
      <rPr>
        <sz val="11"/>
        <color indexed="8"/>
        <rFont val="Calibri"/>
        <family val="2"/>
      </rPr>
      <t>)</t>
    </r>
  </si>
  <si>
    <r>
      <t xml:space="preserve">Thus, since our test statistic is a more extreme number than either critical value, we </t>
    </r>
    <r>
      <rPr>
        <b/>
        <sz val="10"/>
        <rFont val="Arial"/>
        <family val="2"/>
      </rPr>
      <t>reject</t>
    </r>
    <r>
      <rPr>
        <sz val="11"/>
        <color indexed="8"/>
        <rFont val="Calibri"/>
        <family val="2"/>
      </rPr>
      <t xml:space="preserve"> the null hypothesis. In other words, based on these sample results we cannot statistically support the belief of the top officials that 75% of the company's salespeople have met their monthly sales goals by the end of the third week of each month.</t>
    </r>
  </si>
  <si>
    <t>=2 * NORM.S.DIST(E84,1) = Probablity of a proportion value beyond our sample's result in either tail.</t>
  </si>
  <si>
    <t>This alternative hypothesis show us that we need to perform a right-tailed test about a population standard deviation value.</t>
  </si>
  <si>
    <r>
      <rPr>
        <i/>
        <sz val="12"/>
        <color indexed="8"/>
        <rFont val="Calibri"/>
        <family val="2"/>
      </rPr>
      <t>H</t>
    </r>
    <r>
      <rPr>
        <vertAlign val="subscript"/>
        <sz val="11"/>
        <color indexed="8"/>
        <rFont val="Calibri"/>
        <family val="2"/>
      </rPr>
      <t>0</t>
    </r>
    <r>
      <rPr>
        <sz val="11"/>
        <color indexed="8"/>
        <rFont val="Calibri"/>
        <family val="2"/>
      </rPr>
      <t xml:space="preserve">:  </t>
    </r>
    <r>
      <rPr>
        <sz val="11"/>
        <color indexed="8"/>
        <rFont val="Arial"/>
        <family val="2"/>
      </rPr>
      <t>σ</t>
    </r>
    <r>
      <rPr>
        <sz val="11"/>
        <color indexed="8"/>
        <rFont val="Calibri"/>
        <family val="2"/>
      </rPr>
      <t xml:space="preserve"> = 0.1 mg   or also allowed is</t>
    </r>
    <r>
      <rPr>
        <i/>
        <sz val="12"/>
        <color indexed="8"/>
        <rFont val="Calibri"/>
        <family val="2"/>
      </rPr>
      <t xml:space="preserve"> </t>
    </r>
    <r>
      <rPr>
        <sz val="11"/>
        <color indexed="8"/>
        <rFont val="Arial"/>
        <family val="2"/>
      </rPr>
      <t>σ</t>
    </r>
    <r>
      <rPr>
        <sz val="11"/>
        <color indexed="8"/>
        <rFont val="Calibri"/>
        <family val="2"/>
      </rPr>
      <t xml:space="preserve">  ≤ 1 cm</t>
    </r>
  </si>
  <si>
    <r>
      <t xml:space="preserve">&lt;---notice that the sample's st.deviation </t>
    </r>
    <r>
      <rPr>
        <i/>
        <sz val="11"/>
        <color theme="1"/>
        <rFont val="Calibri"/>
        <family val="2"/>
        <scheme val="minor"/>
      </rPr>
      <t>s</t>
    </r>
    <r>
      <rPr>
        <sz val="11"/>
        <color theme="1"/>
        <rFont val="Calibri"/>
        <family val="2"/>
        <scheme val="minor"/>
      </rPr>
      <t xml:space="preserve"> is not directly given, but the variance </t>
    </r>
    <r>
      <rPr>
        <i/>
        <sz val="11"/>
        <color theme="1"/>
        <rFont val="Calibri"/>
        <family val="2"/>
        <scheme val="minor"/>
      </rPr>
      <t>s</t>
    </r>
    <r>
      <rPr>
        <vertAlign val="superscript"/>
        <sz val="11"/>
        <color theme="1"/>
        <rFont val="Calibri"/>
        <family val="2"/>
        <scheme val="minor"/>
      </rPr>
      <t>2</t>
    </r>
    <r>
      <rPr>
        <sz val="11"/>
        <color theme="1"/>
        <rFont val="Calibri"/>
        <family val="2"/>
        <scheme val="minor"/>
      </rPr>
      <t xml:space="preserve"> is given.  Naturally </t>
    </r>
    <r>
      <rPr>
        <i/>
        <sz val="11"/>
        <color theme="1"/>
        <rFont val="Calibri"/>
        <family val="2"/>
        <scheme val="minor"/>
      </rPr>
      <t>s</t>
    </r>
    <r>
      <rPr>
        <sz val="11"/>
        <color theme="1"/>
        <rFont val="Calibri"/>
        <family val="2"/>
        <scheme val="minor"/>
      </rPr>
      <t xml:space="preserve"> = square root of variance.</t>
    </r>
  </si>
  <si>
    <r>
      <rPr>
        <i/>
        <sz val="12"/>
        <color indexed="8"/>
        <rFont val="Calibri"/>
        <family val="2"/>
      </rPr>
      <t>H</t>
    </r>
    <r>
      <rPr>
        <vertAlign val="subscript"/>
        <sz val="11"/>
        <color indexed="8"/>
        <rFont val="Calibri"/>
        <family val="2"/>
      </rPr>
      <t>a</t>
    </r>
    <r>
      <rPr>
        <sz val="11"/>
        <color indexed="8"/>
        <rFont val="Calibri"/>
        <family val="2"/>
      </rPr>
      <t xml:space="preserve">: </t>
    </r>
    <r>
      <rPr>
        <sz val="11"/>
        <color indexed="8"/>
        <rFont val="Arial"/>
        <family val="2"/>
      </rPr>
      <t>σ</t>
    </r>
    <r>
      <rPr>
        <sz val="11"/>
        <color indexed="8"/>
        <rFont val="Calibri"/>
        <family val="2"/>
      </rPr>
      <t xml:space="preserve"> &gt; 0.1 mg  </t>
    </r>
  </si>
  <si>
    <r>
      <t>critical χ</t>
    </r>
    <r>
      <rPr>
        <sz val="8"/>
        <color indexed="8"/>
        <rFont val="Calibri"/>
        <family val="2"/>
      </rPr>
      <t>2</t>
    </r>
    <r>
      <rPr>
        <sz val="11"/>
        <color indexed="8"/>
        <rFont val="Calibri"/>
        <family val="2"/>
      </rPr>
      <t xml:space="preserve">  value</t>
    </r>
  </si>
  <si>
    <r>
      <t xml:space="preserve">=(D110-1)*D111^2/D109^2 = (n-1) * </t>
    </r>
    <r>
      <rPr>
        <i/>
        <sz val="10"/>
        <color indexed="20"/>
        <rFont val="Arial"/>
        <family val="2"/>
      </rPr>
      <t>s^2</t>
    </r>
    <r>
      <rPr>
        <sz val="10"/>
        <color indexed="20"/>
        <rFont val="Arial"/>
        <family val="2"/>
      </rPr>
      <t xml:space="preserve"> / sigma^2</t>
    </r>
  </si>
  <si>
    <r>
      <t xml:space="preserve">sigma, </t>
    </r>
    <r>
      <rPr>
        <sz val="11"/>
        <rFont val="Calibri"/>
        <family val="2"/>
      </rPr>
      <t>σ</t>
    </r>
  </si>
  <si>
    <t>=CHISQ.INV.RT(D112,D110-1)</t>
  </si>
  <si>
    <t>&lt;--Right-tailed χ2 value since in a right tailed test.</t>
  </si>
  <si>
    <t>sample's test statistic χ2  value</t>
  </si>
  <si>
    <r>
      <t>Unit 3 Excel Guide--Part 1 (</t>
    </r>
    <r>
      <rPr>
        <b/>
        <sz val="14"/>
        <rFont val="Arial"/>
        <family val="2"/>
      </rPr>
      <t>Sections 11.1 to 12.4</t>
    </r>
    <r>
      <rPr>
        <b/>
        <sz val="22"/>
        <rFont val="Arial"/>
        <family val="2"/>
      </rPr>
      <t>)</t>
    </r>
  </si>
  <si>
    <t>Thus we are in a two-tailed test about a population mean difference in small sample sizes.</t>
  </si>
  <si>
    <t>City A</t>
  </si>
  <si>
    <t>City B</t>
  </si>
  <si>
    <t>St. Dev. (s)</t>
  </si>
  <si>
    <t>Average Hourly Wage (x-bar)</t>
  </si>
  <si>
    <r>
      <t>H</t>
    </r>
    <r>
      <rPr>
        <vertAlign val="subscript"/>
        <sz val="11"/>
        <color rgb="FFFF0000"/>
        <rFont val="Calibri"/>
        <family val="2"/>
        <scheme val="minor"/>
      </rPr>
      <t>0</t>
    </r>
    <r>
      <rPr>
        <sz val="11"/>
        <color rgb="FFFF0000"/>
        <rFont val="Calibri"/>
        <family val="2"/>
        <scheme val="minor"/>
      </rPr>
      <t xml:space="preserve">:  </t>
    </r>
    <r>
      <rPr>
        <sz val="11"/>
        <color rgb="FFFF0000"/>
        <rFont val="Calibri"/>
        <family val="2"/>
      </rPr>
      <t>µ</t>
    </r>
    <r>
      <rPr>
        <vertAlign val="subscript"/>
        <sz val="11"/>
        <color rgb="FFFF0000"/>
        <rFont val="Calibri"/>
        <family val="2"/>
        <scheme val="minor"/>
      </rPr>
      <t>1</t>
    </r>
    <r>
      <rPr>
        <sz val="11"/>
        <color rgb="FFFF0000"/>
        <rFont val="Calibri"/>
        <family val="2"/>
        <scheme val="minor"/>
      </rPr>
      <t xml:space="preserve"> - </t>
    </r>
    <r>
      <rPr>
        <sz val="11"/>
        <color rgb="FFFF0000"/>
        <rFont val="Calibri"/>
        <family val="2"/>
      </rPr>
      <t>µ</t>
    </r>
    <r>
      <rPr>
        <vertAlign val="subscript"/>
        <sz val="11"/>
        <color rgb="FFFF0000"/>
        <rFont val="Calibri"/>
        <family val="2"/>
        <scheme val="minor"/>
      </rPr>
      <t>2</t>
    </r>
    <r>
      <rPr>
        <sz val="11"/>
        <color rgb="FFFF0000"/>
        <rFont val="Calibri"/>
        <family val="2"/>
        <scheme val="minor"/>
      </rPr>
      <t xml:space="preserve"> =</t>
    </r>
  </si>
  <si>
    <t>Two small Independent Samples -Two-tailed</t>
  </si>
  <si>
    <t xml:space="preserve">Two small Independent Samples -One-tailed </t>
  </si>
  <si>
    <t>Means Comparison -sigma unknown</t>
  </si>
  <si>
    <t>Two Large Samples -Two-tailed</t>
  </si>
  <si>
    <t xml:space="preserve">Two Large Samples -One-tailed </t>
  </si>
  <si>
    <t>Means Comparison -sigma known</t>
  </si>
  <si>
    <t>Pooled populations variance</t>
  </si>
  <si>
    <t>Pooled samples variance</t>
  </si>
  <si>
    <t>Pooled population  variance</t>
  </si>
  <si>
    <t>σ =</t>
  </si>
  <si>
    <r>
      <t>H</t>
    </r>
    <r>
      <rPr>
        <vertAlign val="subscript"/>
        <sz val="11"/>
        <color rgb="FFFF0000"/>
        <rFont val="Calibri"/>
        <family val="2"/>
        <scheme val="minor"/>
      </rPr>
      <t>0</t>
    </r>
    <r>
      <rPr>
        <sz val="11"/>
        <color rgb="FFFF0000"/>
        <rFont val="Calibri"/>
        <family val="2"/>
        <scheme val="minor"/>
      </rPr>
      <t xml:space="preserve">:  </t>
    </r>
    <r>
      <rPr>
        <sz val="11"/>
        <color rgb="FFFF0000"/>
        <rFont val="Calibri"/>
        <family val="2"/>
      </rPr>
      <t>µ</t>
    </r>
    <r>
      <rPr>
        <vertAlign val="subscript"/>
        <sz val="11"/>
        <color rgb="FFFF0000"/>
        <rFont val="Calibri"/>
        <family val="2"/>
        <scheme val="minor"/>
      </rPr>
      <t>1</t>
    </r>
    <r>
      <rPr>
        <sz val="11"/>
        <color rgb="FFFF0000"/>
        <rFont val="Calibri"/>
        <family val="2"/>
        <scheme val="minor"/>
      </rPr>
      <t xml:space="preserve"> - </t>
    </r>
    <r>
      <rPr>
        <sz val="11"/>
        <color rgb="FFFF0000"/>
        <rFont val="Calibri"/>
        <family val="2"/>
      </rPr>
      <t>µ</t>
    </r>
    <r>
      <rPr>
        <vertAlign val="subscript"/>
        <sz val="11"/>
        <color rgb="FFFF0000"/>
        <rFont val="Calibri"/>
        <family val="2"/>
        <scheme val="minor"/>
      </rPr>
      <t>2</t>
    </r>
    <r>
      <rPr>
        <sz val="11"/>
        <color rgb="FFFF0000"/>
        <rFont val="Calibri"/>
        <family val="2"/>
        <scheme val="minor"/>
      </rPr>
      <t xml:space="preserve">  </t>
    </r>
    <r>
      <rPr>
        <sz val="11"/>
        <color rgb="FFFF0000"/>
        <rFont val="Calibri"/>
        <family val="2"/>
      </rPr>
      <t>≤</t>
    </r>
    <r>
      <rPr>
        <sz val="11"/>
        <color rgb="FFFF0000"/>
        <rFont val="Calibri"/>
        <family val="2"/>
        <scheme val="minor"/>
      </rPr>
      <t xml:space="preserve"> or </t>
    </r>
    <r>
      <rPr>
        <sz val="11"/>
        <color rgb="FFFF0000"/>
        <rFont val="Calibri"/>
        <family val="2"/>
      </rPr>
      <t>≥</t>
    </r>
  </si>
  <si>
    <t>=T.INV.2T(0.05, 20+20-2)</t>
  </si>
  <si>
    <t>Pooled sample variances:</t>
  </si>
  <si>
    <t xml:space="preserve">=( (F138-1) * H138^2 + (F139-1)*H139^2 ) / (F138+F139+ - 2) </t>
  </si>
  <si>
    <t>=( (G138 - G139) - (0)) / SQRT( F147* (1/F138 + 1/ F139))</t>
  </si>
  <si>
    <t>=1 -CHISQ.DIST(F117,D110-1,1)</t>
  </si>
  <si>
    <t>=T.DIST(E51, D43-1,1)= Probablity of a sample mean value beyond our sample's result in the left tail.</t>
  </si>
  <si>
    <t>=NORM.S.DIST(E21,1)== Probablity of a sample mean value beyond our sample's result in the left tail.</t>
  </si>
  <si>
    <t>=T.DIST.2T(ABS(E148), F138+F139-2)</t>
  </si>
  <si>
    <t>Subject</t>
  </si>
  <si>
    <t>Trad. Method</t>
  </si>
  <si>
    <t>Vest Method</t>
  </si>
  <si>
    <t>Thus we are in a one-tailed test about a mean on matched pair differences (order of subtraction matters.)</t>
  </si>
  <si>
    <t>Differences</t>
  </si>
  <si>
    <t>vest - trad.</t>
  </si>
  <si>
    <t>&lt;---notice that x-bar, the sample mean, is not given, but is easily calculated from the difference data.---&gt;</t>
  </si>
  <si>
    <r>
      <rPr>
        <i/>
        <sz val="12"/>
        <color indexed="8"/>
        <rFont val="Calibri"/>
        <family val="2"/>
      </rPr>
      <t>H</t>
    </r>
    <r>
      <rPr>
        <vertAlign val="subscript"/>
        <sz val="11"/>
        <color indexed="8"/>
        <rFont val="Calibri"/>
        <family val="2"/>
      </rPr>
      <t>a</t>
    </r>
    <r>
      <rPr>
        <sz val="11"/>
        <color indexed="8"/>
        <rFont val="Calibri"/>
        <family val="2"/>
      </rPr>
      <t xml:space="preserve">: </t>
    </r>
    <r>
      <rPr>
        <i/>
        <sz val="12"/>
        <color indexed="8"/>
        <rFont val="Calibri"/>
        <family val="2"/>
      </rPr>
      <t xml:space="preserve"> µ</t>
    </r>
    <r>
      <rPr>
        <i/>
        <vertAlign val="subscript"/>
        <sz val="12"/>
        <color indexed="8"/>
        <rFont val="Calibri"/>
        <family val="2"/>
      </rPr>
      <t>D</t>
    </r>
    <r>
      <rPr>
        <i/>
        <sz val="12"/>
        <color indexed="8"/>
        <rFont val="Calibri"/>
        <family val="2"/>
      </rPr>
      <t xml:space="preserve"> &gt; 0</t>
    </r>
    <r>
      <rPr>
        <sz val="11"/>
        <color indexed="8"/>
        <rFont val="Calibri"/>
        <family val="2"/>
      </rPr>
      <t xml:space="preserve"> </t>
    </r>
  </si>
  <si>
    <t>In reality, this is just like Section 11.4b above, now we just working with difference measures as the data.</t>
  </si>
  <si>
    <t>See difference measures computed at right---&gt;</t>
  </si>
  <si>
    <r>
      <t xml:space="preserve">&lt;---notice that </t>
    </r>
    <r>
      <rPr>
        <sz val="11"/>
        <color theme="1"/>
        <rFont val="Arial"/>
        <family val="2"/>
      </rPr>
      <t>σ</t>
    </r>
    <r>
      <rPr>
        <sz val="11"/>
        <color theme="1"/>
        <rFont val="Calibri"/>
        <family val="2"/>
        <scheme val="minor"/>
      </rPr>
      <t xml:space="preserve"> is not known/given, but </t>
    </r>
    <r>
      <rPr>
        <i/>
        <sz val="11"/>
        <color theme="1"/>
        <rFont val="Calibri"/>
        <family val="2"/>
        <scheme val="minor"/>
      </rPr>
      <t>s</t>
    </r>
    <r>
      <rPr>
        <sz val="11"/>
        <color theme="1"/>
        <rFont val="Calibri"/>
        <family val="2"/>
        <scheme val="minor"/>
      </rPr>
      <t xml:space="preserve"> can be computed from the difference data.  Thus need to use t-distribution in the test.</t>
    </r>
  </si>
  <si>
    <t>=T.INV(1 - D177,D174-1)</t>
  </si>
  <si>
    <r>
      <t xml:space="preserve">Thus, we </t>
    </r>
    <r>
      <rPr>
        <b/>
        <sz val="11"/>
        <color indexed="8"/>
        <rFont val="Calibri"/>
        <family val="2"/>
      </rPr>
      <t>fail to reject</t>
    </r>
    <r>
      <rPr>
        <sz val="11"/>
        <color indexed="8"/>
        <rFont val="Calibri"/>
        <family val="2"/>
      </rPr>
      <t xml:space="preserve"> the null hypothesis, since the test statistic is not more extreme than either critical value.  That is, we do not have significant evidence in the sample to claim that the average blood vessel diameter is larger with the vest than with the traditional method at the 0.01 level.</t>
    </r>
  </si>
  <si>
    <t>Section 11.4 (Testing a Claim/Hypothesis about a Population Mean)</t>
  </si>
  <si>
    <t>#1 Critical Value Approach as aligned with Section  11.4.1 of Hawkes text</t>
  </si>
  <si>
    <r>
      <t xml:space="preserve">Thus, we </t>
    </r>
    <r>
      <rPr>
        <b/>
        <sz val="10"/>
        <rFont val="Arial"/>
        <family val="2"/>
      </rPr>
      <t>reject</t>
    </r>
    <r>
      <rPr>
        <sz val="11"/>
        <color indexed="8"/>
        <rFont val="Calibri"/>
        <family val="2"/>
      </rPr>
      <t xml:space="preserve"> the null hypothesis since the </t>
    </r>
    <r>
      <rPr>
        <i/>
        <sz val="11"/>
        <color indexed="8"/>
        <rFont val="Calibri"/>
        <family val="2"/>
      </rPr>
      <t>P</t>
    </r>
    <r>
      <rPr>
        <sz val="11"/>
        <color indexed="8"/>
        <rFont val="Calibri"/>
        <family val="2"/>
      </rPr>
      <t xml:space="preserve">-value or 1.27%  is less than the significance level of 5%.  In other words, we have significant evidence that the new shrubs have a statistically significant lower growth rate on average than the previously measured shrubs. </t>
    </r>
  </si>
  <si>
    <t>NarStor, a computer disk drive manufacturer, claims that the average time to failure for their computer hard drives is 14,400 hours.  You work for a consumer group that has decided to examine this claim.  Technicians for the group ran 16 drives continuously for three years.  Recently the last drive failed.  The times to failure (in hours) are given below.  Conduct a hypothesis test to determine whether there is evidence that the average time to failure is less than the manufacturer's claim.</t>
  </si>
  <si>
    <t>So our question has really become:  Is the sample mean of 10,799.88 hours significantly below the claim of 14,400 hours for a sample of size 16?</t>
  </si>
  <si>
    <r>
      <t>#1 Critical Value Approach</t>
    </r>
    <r>
      <rPr>
        <sz val="10"/>
        <rFont val="Arial"/>
        <family val="2"/>
      </rPr>
      <t>--do also note the template used out to the right as an alternative approach to producing the values.</t>
    </r>
  </si>
  <si>
    <t>Excel's "T.INV" formula is similar to the "NORM.S.INV" function.  If this would have been a two-tailed alternative hypothesis, one would need =T.INV(0.05/2,n-1), allowing for both ends of the distribution tails in the test.</t>
  </si>
  <si>
    <r>
      <t xml:space="preserve">Thus, we </t>
    </r>
    <r>
      <rPr>
        <b/>
        <sz val="11"/>
        <color indexed="8"/>
        <rFont val="Calibri"/>
        <family val="2"/>
      </rPr>
      <t>fail to reject</t>
    </r>
    <r>
      <rPr>
        <sz val="11"/>
        <color indexed="8"/>
        <rFont val="Calibri"/>
        <family val="2"/>
      </rPr>
      <t xml:space="preserve"> the null hypothesis, since the </t>
    </r>
    <r>
      <rPr>
        <i/>
        <sz val="11"/>
        <color indexed="8"/>
        <rFont val="Calibri"/>
        <family val="2"/>
      </rPr>
      <t>P</t>
    </r>
    <r>
      <rPr>
        <sz val="11"/>
        <color indexed="8"/>
        <rFont val="Calibri"/>
        <family val="2"/>
      </rPr>
      <t>-value of 5.238% is larger than the significance level at 1%.  That is, we do not have significant evidence in the sample to claim at the 0.01 level to conclude  that the average time before disk failure is less than 14,400 hours.</t>
    </r>
  </si>
  <si>
    <t>Paper International has a large staff of salespeople nationwide. Officials of the company believe that 75% of their salespeople have met their monthly sales goals by the end of the third week of each month.  To investigate the validity of this belief, they randomly select 250 salespeople and examine sales records.  The records indicate that 175 of the 250 surveyed had met their monthly sales goals by the end or the third week.  Does this sample result statistically support or contradict the belief of the top officials at the company at the 0.10 significance level?</t>
  </si>
  <si>
    <r>
      <t xml:space="preserve">Thus, since the </t>
    </r>
    <r>
      <rPr>
        <i/>
        <sz val="11"/>
        <color indexed="8"/>
        <rFont val="Calibri"/>
        <family val="2"/>
      </rPr>
      <t>P</t>
    </r>
    <r>
      <rPr>
        <sz val="11"/>
        <color indexed="8"/>
        <rFont val="Calibri"/>
        <family val="2"/>
      </rPr>
      <t>-value is less than the allowable error (significance level = 0.10), we do reject the null hypothesis.  In context: there is statistically significant evidence in these sample result to contradict the belief of the top officials that 75% of the company's salespeople have met their monthly sales goals by the end of the third week of each month.</t>
    </r>
  </si>
  <si>
    <t>A drug which is used for treating cancer has potentially dangerous side effects if taken in doses larger than required for treatment.  The pharmaceutical company which manufactures the drug must be certain that the standard deviation of (variation in) the drug content in the tablet is not more than 0.1 mg.  Twenty five tablets are randomly selected and the amount of the drug in each tablet is measured, producing a sample mean of 20 mg. and a variance of 0.015 mg.   Does the sample data suggest at the 0.01 level that the drug content in the standard deviation of (variation in) the drug content is greater than the safe 0.1 mg level?</t>
  </si>
  <si>
    <t>So our question has now become:  Is this sample result of 0.12 mg in sample standard deviation significantly more than the desired 0.1 mg for a sample of size 25?</t>
  </si>
  <si>
    <r>
      <t xml:space="preserve">Thus, we </t>
    </r>
    <r>
      <rPr>
        <b/>
        <sz val="11"/>
        <color indexed="8"/>
        <rFont val="Calibri"/>
        <family val="2"/>
      </rPr>
      <t>fail to reject</t>
    </r>
    <r>
      <rPr>
        <sz val="11"/>
        <color indexed="8"/>
        <rFont val="Calibri"/>
        <family val="2"/>
      </rPr>
      <t xml:space="preserve"> the null hypothesis, since the test statistic is not more extreme than the right critical value.  That is, we do not have significant evidence in the sample collected to claim that the standard deviation in drug amount is more than 0.1 mg at the 0.01 level.</t>
    </r>
  </si>
  <si>
    <r>
      <t xml:space="preserve">Thus, we </t>
    </r>
    <r>
      <rPr>
        <b/>
        <sz val="11"/>
        <color indexed="8"/>
        <rFont val="Calibri"/>
        <family val="2"/>
      </rPr>
      <t>fail to reject</t>
    </r>
    <r>
      <rPr>
        <sz val="11"/>
        <color indexed="8"/>
        <rFont val="Calibri"/>
        <family val="2"/>
      </rPr>
      <t xml:space="preserve"> the null hypothesis, since the </t>
    </r>
    <r>
      <rPr>
        <i/>
        <sz val="11"/>
        <color indexed="8"/>
        <rFont val="Calibri"/>
        <family val="2"/>
      </rPr>
      <t>P</t>
    </r>
    <r>
      <rPr>
        <sz val="11"/>
        <color indexed="8"/>
        <rFont val="Calibri"/>
        <family val="2"/>
      </rPr>
      <t>-value is larger than the significance level.  That is, we do not have significant evidence in the sample collected to claim that the standard deviation in drug amount is more than 0.1 mg at the 0.01 level.</t>
    </r>
  </si>
  <si>
    <t>A large construction company would like to expand its operations into a new region.  The company has narrowed the choice of locations down to two cities.  A major consideration in deciding between the two cities will be the average hourly wage which they must pay for general laborers.  The company randomly selects laborers from each city and determines their hourly wage, producing summary results given below.  Does the collected data indicate that there is a significant difference, at the 0.05 level in the hourly wages between the two cities?</t>
  </si>
  <si>
    <r>
      <rPr>
        <i/>
        <sz val="12"/>
        <color indexed="8"/>
        <rFont val="Calibri"/>
        <family val="2"/>
      </rPr>
      <t>H</t>
    </r>
    <r>
      <rPr>
        <vertAlign val="subscript"/>
        <sz val="11"/>
        <color indexed="8"/>
        <rFont val="Calibri"/>
        <family val="2"/>
      </rPr>
      <t>0</t>
    </r>
    <r>
      <rPr>
        <sz val="11"/>
        <color indexed="8"/>
        <rFont val="Calibri"/>
        <family val="2"/>
      </rPr>
      <t xml:space="preserve">:  </t>
    </r>
    <r>
      <rPr>
        <i/>
        <sz val="12"/>
        <color indexed="8"/>
        <rFont val="Calibri"/>
        <family val="2"/>
      </rPr>
      <t>µ</t>
    </r>
    <r>
      <rPr>
        <i/>
        <vertAlign val="subscript"/>
        <sz val="12"/>
        <color indexed="8"/>
        <rFont val="Calibri"/>
        <family val="2"/>
      </rPr>
      <t>1</t>
    </r>
    <r>
      <rPr>
        <sz val="11"/>
        <color indexed="8"/>
        <rFont val="Calibri"/>
        <family val="2"/>
      </rPr>
      <t xml:space="preserve"> = </t>
    </r>
    <r>
      <rPr>
        <sz val="12"/>
        <color indexed="8"/>
        <rFont val="Calibri"/>
        <family val="2"/>
      </rPr>
      <t xml:space="preserve"> </t>
    </r>
    <r>
      <rPr>
        <i/>
        <sz val="12"/>
        <color indexed="8"/>
        <rFont val="Calibri"/>
        <family val="2"/>
      </rPr>
      <t>µ</t>
    </r>
    <r>
      <rPr>
        <vertAlign val="subscript"/>
        <sz val="9.9"/>
        <color indexed="8"/>
        <rFont val="Calibri"/>
        <family val="2"/>
      </rPr>
      <t>2</t>
    </r>
    <r>
      <rPr>
        <sz val="11"/>
        <color indexed="8"/>
        <rFont val="Calibri"/>
        <family val="2"/>
      </rPr>
      <t xml:space="preserve"> or equivalently </t>
    </r>
    <r>
      <rPr>
        <i/>
        <sz val="12"/>
        <color indexed="8"/>
        <rFont val="Calibri"/>
        <family val="2"/>
      </rPr>
      <t xml:space="preserve"> µ</t>
    </r>
    <r>
      <rPr>
        <vertAlign val="subscript"/>
        <sz val="11"/>
        <color indexed="8"/>
        <rFont val="Calibri"/>
        <family val="2"/>
      </rPr>
      <t>1</t>
    </r>
    <r>
      <rPr>
        <sz val="11"/>
        <color indexed="8"/>
        <rFont val="Calibri"/>
        <family val="2"/>
      </rPr>
      <t xml:space="preserve"> −  </t>
    </r>
    <r>
      <rPr>
        <i/>
        <sz val="12"/>
        <color indexed="8"/>
        <rFont val="Calibri"/>
        <family val="2"/>
      </rPr>
      <t>µ</t>
    </r>
    <r>
      <rPr>
        <vertAlign val="subscript"/>
        <sz val="11"/>
        <color indexed="8"/>
        <rFont val="Calibri"/>
        <family val="2"/>
      </rPr>
      <t xml:space="preserve">2 </t>
    </r>
    <r>
      <rPr>
        <sz val="11"/>
        <color indexed="8"/>
        <rFont val="Calibri"/>
        <family val="2"/>
      </rPr>
      <t>= 0</t>
    </r>
  </si>
  <si>
    <r>
      <rPr>
        <i/>
        <sz val="12"/>
        <color indexed="8"/>
        <rFont val="Calibri"/>
        <family val="2"/>
      </rPr>
      <t>H</t>
    </r>
    <r>
      <rPr>
        <vertAlign val="subscript"/>
        <sz val="11"/>
        <color indexed="8"/>
        <rFont val="Calibri"/>
        <family val="2"/>
      </rPr>
      <t>a</t>
    </r>
    <r>
      <rPr>
        <sz val="11"/>
        <color indexed="8"/>
        <rFont val="Calibri"/>
        <family val="2"/>
      </rPr>
      <t xml:space="preserve">: </t>
    </r>
    <r>
      <rPr>
        <i/>
        <sz val="12"/>
        <color indexed="8"/>
        <rFont val="Calibri"/>
        <family val="2"/>
      </rPr>
      <t xml:space="preserve"> µ</t>
    </r>
    <r>
      <rPr>
        <vertAlign val="subscript"/>
        <sz val="11"/>
        <color indexed="8"/>
        <rFont val="Calibri"/>
        <family val="2"/>
      </rPr>
      <t>1</t>
    </r>
    <r>
      <rPr>
        <sz val="11"/>
        <color indexed="8"/>
        <rFont val="Calibri"/>
        <family val="2"/>
      </rPr>
      <t xml:space="preserve"> ≠  </t>
    </r>
    <r>
      <rPr>
        <i/>
        <sz val="12"/>
        <color indexed="8"/>
        <rFont val="Calibri"/>
        <family val="2"/>
      </rPr>
      <t>µ</t>
    </r>
    <r>
      <rPr>
        <vertAlign val="subscript"/>
        <sz val="11"/>
        <color indexed="8"/>
        <rFont val="Calibri"/>
        <family val="2"/>
      </rPr>
      <t>2</t>
    </r>
    <r>
      <rPr>
        <sz val="11"/>
        <color indexed="8"/>
        <rFont val="Calibri"/>
        <family val="2"/>
      </rPr>
      <t xml:space="preserve"> or equivalently </t>
    </r>
    <r>
      <rPr>
        <i/>
        <sz val="12"/>
        <color indexed="8"/>
        <rFont val="Calibri"/>
        <family val="2"/>
      </rPr>
      <t xml:space="preserve"> µ</t>
    </r>
    <r>
      <rPr>
        <vertAlign val="subscript"/>
        <sz val="11"/>
        <color indexed="8"/>
        <rFont val="Calibri"/>
        <family val="2"/>
      </rPr>
      <t>1</t>
    </r>
    <r>
      <rPr>
        <sz val="11"/>
        <color indexed="8"/>
        <rFont val="Calibri"/>
        <family val="2"/>
      </rPr>
      <t xml:space="preserve"> −  </t>
    </r>
    <r>
      <rPr>
        <i/>
        <sz val="12"/>
        <color indexed="8"/>
        <rFont val="Calibri"/>
        <family val="2"/>
      </rPr>
      <t>µ</t>
    </r>
    <r>
      <rPr>
        <vertAlign val="subscript"/>
        <sz val="11"/>
        <color indexed="8"/>
        <rFont val="Calibri"/>
        <family val="2"/>
      </rPr>
      <t>2</t>
    </r>
    <r>
      <rPr>
        <sz val="11"/>
        <color indexed="8"/>
        <rFont val="Calibri"/>
        <family val="2"/>
      </rPr>
      <t xml:space="preserve"> ≠ 0  </t>
    </r>
  </si>
  <si>
    <t>So our question has really become:  Are the mean wages of $7 and $8 significantly different from each other if the st.dev. measures are $3 and $2 respectively?</t>
  </si>
  <si>
    <t>Thus, we fail to reject the null hypothesis, since the test statistic is not more extreme than either critical value.  That is, we do not have significant evidence in the difference of the two sample mean hour wages measures to believe that there is a statistically significant wage difference in the two cities hour wages for such laborers, at the 0.05 level.</t>
  </si>
  <si>
    <r>
      <t xml:space="preserve">Thus, we fail to reject the null hypothesis, since the </t>
    </r>
    <r>
      <rPr>
        <i/>
        <sz val="11"/>
        <color indexed="8"/>
        <rFont val="Calibri"/>
        <family val="2"/>
      </rPr>
      <t>P</t>
    </r>
    <r>
      <rPr>
        <sz val="11"/>
        <color indexed="8"/>
        <rFont val="Calibri"/>
        <family val="2"/>
      </rPr>
      <t>-value is larger than the significance level of 0.05.  That is, we do not have significant evidence in the sample to claim at the 0.05 level  that the standard deviation repair cost is less than $2000.</t>
    </r>
  </si>
  <si>
    <t>Blood Vessel Diameter in Lung (mm)</t>
  </si>
  <si>
    <t xml:space="preserve">A new method for temporarily relieving lung congestion of cystic fibrosis patients has been introduced.  The new method is a mechanical vest which has been designed to perform the previously used manual techniques.  Five such patients were randomly selected and diameter of blood vessels in lungs were measured both after traditional treatment and after vest treatment--larger diameter of the blood vessels the better the treatment for the patients.  As the vest allows patient mobility, the method will be considered beneficial to patients if the diameter of blood vessels are larger than as with the traditional method.  Based on the data collected, should the vest be recommended based upon a 0.01 sig. level? </t>
  </si>
  <si>
    <r>
      <rPr>
        <i/>
        <sz val="12"/>
        <color indexed="8"/>
        <rFont val="Calibri"/>
        <family val="2"/>
      </rPr>
      <t>H</t>
    </r>
    <r>
      <rPr>
        <vertAlign val="subscript"/>
        <sz val="11"/>
        <color indexed="8"/>
        <rFont val="Calibri"/>
        <family val="2"/>
      </rPr>
      <t>0</t>
    </r>
    <r>
      <rPr>
        <sz val="11"/>
        <color indexed="8"/>
        <rFont val="Calibri"/>
        <family val="2"/>
      </rPr>
      <t xml:space="preserve">:  </t>
    </r>
    <r>
      <rPr>
        <i/>
        <sz val="12"/>
        <color indexed="8"/>
        <rFont val="Calibri"/>
        <family val="2"/>
      </rPr>
      <t>µ</t>
    </r>
    <r>
      <rPr>
        <i/>
        <vertAlign val="subscript"/>
        <sz val="12"/>
        <color indexed="8"/>
        <rFont val="Calibri"/>
        <family val="2"/>
      </rPr>
      <t>D</t>
    </r>
    <r>
      <rPr>
        <sz val="11"/>
        <color indexed="8"/>
        <rFont val="Calibri"/>
        <family val="2"/>
      </rPr>
      <t xml:space="preserve"> = </t>
    </r>
    <r>
      <rPr>
        <sz val="12"/>
        <color indexed="8"/>
        <rFont val="Calibri"/>
        <family val="2"/>
      </rPr>
      <t xml:space="preserve"> 0</t>
    </r>
    <r>
      <rPr>
        <sz val="11"/>
        <color indexed="8"/>
        <rFont val="Calibri"/>
        <family val="2"/>
      </rPr>
      <t xml:space="preserve"> or equivalently </t>
    </r>
    <r>
      <rPr>
        <i/>
        <sz val="12"/>
        <color indexed="8"/>
        <rFont val="Calibri"/>
        <family val="2"/>
      </rPr>
      <t xml:space="preserve"> µ</t>
    </r>
    <r>
      <rPr>
        <vertAlign val="subscript"/>
        <sz val="11"/>
        <color indexed="8"/>
        <rFont val="Calibri"/>
        <family val="2"/>
      </rPr>
      <t>D</t>
    </r>
    <r>
      <rPr>
        <sz val="11"/>
        <color indexed="8"/>
        <rFont val="Calibri"/>
        <family val="2"/>
      </rPr>
      <t xml:space="preserve"> </t>
    </r>
    <r>
      <rPr>
        <vertAlign val="subscript"/>
        <sz val="11"/>
        <color indexed="8"/>
        <rFont val="Calibri"/>
        <family val="2"/>
      </rPr>
      <t xml:space="preserve"> </t>
    </r>
    <r>
      <rPr>
        <sz val="11"/>
        <color indexed="8"/>
        <rFont val="Calibri"/>
        <family val="2"/>
      </rPr>
      <t xml:space="preserve"> ≤ 0 with differences formed by "vest method minus tradition method" measures.</t>
    </r>
  </si>
  <si>
    <t>So our question has really become:  Is the mean of this collection of sample differences in blood vessel diameter significantly larger than for the traditional method for a sample of size 5?</t>
  </si>
  <si>
    <t>1 - T.DIST(E182, D174-1,1) = probability of a sample mean value beyond our sample's result in the right tail.</t>
  </si>
  <si>
    <r>
      <t xml:space="preserve">Thus, we </t>
    </r>
    <r>
      <rPr>
        <b/>
        <sz val="11"/>
        <color indexed="8"/>
        <rFont val="Calibri"/>
        <family val="2"/>
      </rPr>
      <t>fail to reject</t>
    </r>
    <r>
      <rPr>
        <sz val="11"/>
        <color indexed="8"/>
        <rFont val="Calibri"/>
        <family val="2"/>
      </rPr>
      <t xml:space="preserve"> the null hypothesis, since the </t>
    </r>
    <r>
      <rPr>
        <i/>
        <sz val="11"/>
        <color indexed="8"/>
        <rFont val="Calibri"/>
        <family val="2"/>
      </rPr>
      <t>P</t>
    </r>
    <r>
      <rPr>
        <sz val="11"/>
        <color indexed="8"/>
        <rFont val="Calibri"/>
        <family val="2"/>
      </rPr>
      <t>-value of 2.58% is larger than the significance level at 1%.  That is, we do not have significant evidence in the sample to claim that the average blood vessel diameter is larger with the vest than with the traditional method at the 0.01 level.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</si>
</sst>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6" formatCode="&quot;$&quot;#,##0_);[Red]\(&quot;$&quot;#,##0\)"/>
    <numFmt numFmtId="164" formatCode="0.0"/>
    <numFmt numFmtId="165" formatCode="0.000"/>
    <numFmt numFmtId="166" formatCode="0.000000000"/>
    <numFmt numFmtId="167" formatCode="0.00000"/>
  </numFmts>
  <fonts count="34" x14ac:knownFonts="1">
    <font>
      <sz val="11"/>
      <color theme="1"/>
      <name val="Calibri"/>
      <family val="2"/>
      <scheme val="minor"/>
    </font>
    <font>
      <sz val="11"/>
      <color indexed="8"/>
      <name val="Calibri"/>
      <family val="2"/>
    </font>
    <font>
      <b/>
      <sz val="22"/>
      <name val="Arial"/>
      <family val="2"/>
    </font>
    <font>
      <b/>
      <sz val="14"/>
      <name val="Arial"/>
      <family val="2"/>
    </font>
    <font>
      <b/>
      <sz val="12"/>
      <name val="Arial"/>
      <family val="2"/>
    </font>
    <font>
      <i/>
      <sz val="10"/>
      <name val="Arial"/>
      <family val="2"/>
    </font>
    <font>
      <b/>
      <sz val="10"/>
      <name val="Arial"/>
      <family val="2"/>
    </font>
    <font>
      <sz val="10"/>
      <color indexed="20"/>
      <name val="Arial"/>
      <family val="2"/>
    </font>
    <font>
      <sz val="10"/>
      <color indexed="10"/>
      <name val="Arial"/>
      <family val="2"/>
    </font>
    <font>
      <i/>
      <sz val="10"/>
      <color indexed="20"/>
      <name val="Arial"/>
      <family val="2"/>
    </font>
    <font>
      <sz val="10"/>
      <name val="Arial"/>
      <family val="2"/>
    </font>
    <font>
      <b/>
      <sz val="11"/>
      <color indexed="8"/>
      <name val="Calibri"/>
      <family val="2"/>
    </font>
    <font>
      <b/>
      <sz val="20"/>
      <name val="Arial"/>
      <family val="2"/>
    </font>
    <font>
      <sz val="10"/>
      <color rgb="FFFF0000"/>
      <name val="Arial"/>
      <family val="2"/>
    </font>
    <font>
      <sz val="10"/>
      <color indexed="10"/>
      <name val="Tiger"/>
      <family val="1"/>
    </font>
    <font>
      <vertAlign val="superscript"/>
      <sz val="10"/>
      <name val="Arial"/>
      <family val="2"/>
    </font>
    <font>
      <sz val="10"/>
      <name val="Tiger"/>
      <family val="1"/>
    </font>
    <font>
      <vertAlign val="superscript"/>
      <sz val="10"/>
      <name val="Tiger"/>
      <family val="1"/>
    </font>
    <font>
      <i/>
      <sz val="11"/>
      <color indexed="8"/>
      <name val="Calibri"/>
      <family val="2"/>
    </font>
    <font>
      <i/>
      <sz val="12"/>
      <color indexed="8"/>
      <name val="Calibri"/>
      <family val="2"/>
    </font>
    <font>
      <sz val="12"/>
      <color indexed="8"/>
      <name val="Calibri"/>
      <family val="2"/>
    </font>
    <font>
      <vertAlign val="subscript"/>
      <sz val="11"/>
      <color indexed="8"/>
      <name val="Calibri"/>
      <family val="2"/>
    </font>
    <font>
      <b/>
      <sz val="14"/>
      <color indexed="8"/>
      <name val="Calibri"/>
      <family val="2"/>
    </font>
    <font>
      <sz val="11"/>
      <color indexed="8"/>
      <name val="Arial"/>
      <family val="2"/>
    </font>
    <font>
      <i/>
      <sz val="11"/>
      <color theme="1"/>
      <name val="Calibri"/>
      <family val="2"/>
      <scheme val="minor"/>
    </font>
    <font>
      <vertAlign val="superscript"/>
      <sz val="11"/>
      <color theme="1"/>
      <name val="Calibri"/>
      <family val="2"/>
      <scheme val="minor"/>
    </font>
    <font>
      <sz val="8"/>
      <color indexed="8"/>
      <name val="Calibri"/>
      <family val="2"/>
    </font>
    <font>
      <sz val="11"/>
      <name val="Calibri"/>
      <family val="2"/>
    </font>
    <font>
      <i/>
      <vertAlign val="subscript"/>
      <sz val="12"/>
      <color indexed="8"/>
      <name val="Calibri"/>
      <family val="2"/>
    </font>
    <font>
      <vertAlign val="subscript"/>
      <sz val="9.9"/>
      <color indexed="8"/>
      <name val="Calibri"/>
      <family val="2"/>
    </font>
    <font>
      <sz val="11"/>
      <color rgb="FFFF0000"/>
      <name val="Calibri"/>
      <family val="2"/>
      <scheme val="minor"/>
    </font>
    <font>
      <vertAlign val="subscript"/>
      <sz val="11"/>
      <color rgb="FFFF0000"/>
      <name val="Calibri"/>
      <family val="2"/>
      <scheme val="minor"/>
    </font>
    <font>
      <sz val="11"/>
      <color rgb="FFFF0000"/>
      <name val="Calibri"/>
      <family val="2"/>
    </font>
    <font>
      <sz val="11"/>
      <color theme="1"/>
      <name val="Arial"/>
      <family val="2"/>
    </font>
  </fonts>
  <fills count="3">
    <fill>
      <patternFill patternType="none"/>
    </fill>
    <fill>
      <patternFill patternType="gray125"/>
    </fill>
    <fill>
      <patternFill patternType="solid">
        <fgColor theme="0" tint="-0.14999847407452621"/>
        <bgColor indexed="64"/>
      </patternFill>
    </fill>
  </fills>
  <borders count="2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3">
    <xf numFmtId="0" fontId="0" fillId="0" borderId="0"/>
    <xf numFmtId="0" fontId="1" fillId="0" borderId="0"/>
    <xf numFmtId="0" fontId="10" fillId="0" borderId="0"/>
  </cellStyleXfs>
  <cellXfs count="144">
    <xf numFmtId="0" fontId="0" fillId="0" borderId="0" xfId="0"/>
    <xf numFmtId="0" fontId="1" fillId="0" borderId="0" xfId="1"/>
    <xf numFmtId="49" fontId="1" fillId="0" borderId="0" xfId="1" applyNumberFormat="1"/>
    <xf numFmtId="0" fontId="6" fillId="0" borderId="0" xfId="1" applyFont="1"/>
    <xf numFmtId="49" fontId="7" fillId="0" borderId="0" xfId="1" applyNumberFormat="1" applyFont="1"/>
    <xf numFmtId="0" fontId="1" fillId="0" borderId="0" xfId="1" applyBorder="1" applyAlignment="1"/>
    <xf numFmtId="0" fontId="1" fillId="0" borderId="0" xfId="1" applyAlignment="1"/>
    <xf numFmtId="0" fontId="5" fillId="0" borderId="0" xfId="1" applyFont="1"/>
    <xf numFmtId="0" fontId="1" fillId="0" borderId="0" xfId="1" applyAlignment="1">
      <alignment wrapText="1"/>
    </xf>
    <xf numFmtId="49" fontId="7" fillId="0" borderId="0" xfId="1" quotePrefix="1" applyNumberFormat="1" applyFont="1"/>
    <xf numFmtId="164" fontId="1" fillId="0" borderId="0" xfId="1" applyNumberFormat="1"/>
    <xf numFmtId="0" fontId="1" fillId="0" borderId="0" xfId="1" applyNumberFormat="1"/>
    <xf numFmtId="2" fontId="1" fillId="0" borderId="0" xfId="1" applyNumberFormat="1"/>
    <xf numFmtId="0" fontId="5" fillId="0" borderId="0" xfId="1" applyFont="1" applyAlignment="1">
      <alignment horizontal="right"/>
    </xf>
    <xf numFmtId="0" fontId="1" fillId="0" borderId="0" xfId="1" applyAlignment="1">
      <alignment horizontal="right"/>
    </xf>
    <xf numFmtId="0" fontId="5" fillId="0" borderId="0" xfId="0" applyFont="1" applyAlignment="1">
      <alignment horizontal="right"/>
    </xf>
    <xf numFmtId="165" fontId="1" fillId="0" borderId="0" xfId="1" applyNumberFormat="1"/>
    <xf numFmtId="166" fontId="1" fillId="0" borderId="0" xfId="1" applyNumberFormat="1"/>
    <xf numFmtId="0" fontId="1" fillId="0" borderId="0" xfId="1" applyAlignment="1">
      <alignment wrapText="1"/>
    </xf>
    <xf numFmtId="167" fontId="1" fillId="0" borderId="0" xfId="1" applyNumberFormat="1"/>
    <xf numFmtId="0" fontId="10" fillId="0" borderId="0" xfId="2"/>
    <xf numFmtId="0" fontId="6" fillId="0" borderId="1" xfId="2" applyFont="1" applyBorder="1"/>
    <xf numFmtId="0" fontId="10" fillId="0" borderId="2" xfId="2" applyBorder="1"/>
    <xf numFmtId="0" fontId="10" fillId="0" borderId="3" xfId="2" applyBorder="1"/>
    <xf numFmtId="0" fontId="8" fillId="0" borderId="4" xfId="2" applyFont="1" applyBorder="1" applyAlignment="1">
      <alignment horizontal="left"/>
    </xf>
    <xf numFmtId="0" fontId="10" fillId="0" borderId="0" xfId="2" applyBorder="1"/>
    <xf numFmtId="0" fontId="10" fillId="0" borderId="5" xfId="2" applyBorder="1"/>
    <xf numFmtId="0" fontId="8" fillId="0" borderId="4" xfId="2" applyFont="1" applyBorder="1" applyAlignment="1">
      <alignment horizontal="right"/>
    </xf>
    <xf numFmtId="0" fontId="8" fillId="0" borderId="4" xfId="2" applyFont="1" applyBorder="1"/>
    <xf numFmtId="0" fontId="10" fillId="0" borderId="4" xfId="2" applyFont="1" applyBorder="1" applyAlignment="1">
      <alignment horizontal="right"/>
    </xf>
    <xf numFmtId="0" fontId="10" fillId="0" borderId="4" xfId="2" applyBorder="1" applyAlignment="1">
      <alignment horizontal="right"/>
    </xf>
    <xf numFmtId="0" fontId="10" fillId="0" borderId="4" xfId="2" applyBorder="1"/>
    <xf numFmtId="0" fontId="10" fillId="0" borderId="0" xfId="2" applyBorder="1" applyAlignment="1">
      <alignment horizontal="center"/>
    </xf>
    <xf numFmtId="0" fontId="10" fillId="0" borderId="8" xfId="2" applyBorder="1" applyAlignment="1">
      <alignment horizontal="right"/>
    </xf>
    <xf numFmtId="0" fontId="10" fillId="0" borderId="6" xfId="2" applyBorder="1"/>
    <xf numFmtId="0" fontId="10" fillId="0" borderId="7" xfId="2" applyBorder="1"/>
    <xf numFmtId="0" fontId="13" fillId="0" borderId="4" xfId="2" applyFont="1" applyBorder="1" applyAlignment="1">
      <alignment horizontal="right"/>
    </xf>
    <xf numFmtId="0" fontId="14" fillId="0" borderId="4" xfId="2" applyFont="1" applyBorder="1" applyAlignment="1">
      <alignment horizontal="right"/>
    </xf>
    <xf numFmtId="0" fontId="16" fillId="0" borderId="4" xfId="2" applyFont="1" applyBorder="1" applyAlignment="1">
      <alignment horizontal="right"/>
    </xf>
    <xf numFmtId="0" fontId="1" fillId="0" borderId="0" xfId="1" applyAlignment="1">
      <alignment horizontal="left"/>
    </xf>
    <xf numFmtId="0" fontId="11" fillId="0" borderId="0" xfId="1" applyFont="1" applyAlignment="1">
      <alignment horizontal="left"/>
    </xf>
    <xf numFmtId="0" fontId="1" fillId="0" borderId="0" xfId="1" applyFont="1" applyAlignment="1">
      <alignment horizontal="left"/>
    </xf>
    <xf numFmtId="0" fontId="0" fillId="0" borderId="0" xfId="0" applyAlignment="1">
      <alignment wrapText="1"/>
    </xf>
    <xf numFmtId="1" fontId="1" fillId="0" borderId="0" xfId="1" applyNumberFormat="1" applyAlignment="1">
      <alignment horizontal="center"/>
    </xf>
    <xf numFmtId="0" fontId="1" fillId="0" borderId="0" xfId="1" applyAlignment="1">
      <alignment wrapText="1"/>
    </xf>
    <xf numFmtId="0" fontId="1" fillId="0" borderId="0" xfId="1" applyFont="1" applyAlignment="1">
      <alignment horizontal="left"/>
    </xf>
    <xf numFmtId="0" fontId="1" fillId="0" borderId="0" xfId="1" applyAlignment="1">
      <alignment horizontal="left"/>
    </xf>
    <xf numFmtId="0" fontId="0" fillId="0" borderId="0" xfId="0" applyAlignment="1">
      <alignment wrapText="1"/>
    </xf>
    <xf numFmtId="0" fontId="0" fillId="0" borderId="0" xfId="0" applyAlignment="1">
      <alignment wrapText="1"/>
    </xf>
    <xf numFmtId="0" fontId="11" fillId="0" borderId="0" xfId="1" applyFont="1" applyAlignment="1">
      <alignment horizontal="left"/>
    </xf>
    <xf numFmtId="0" fontId="1" fillId="0" borderId="0" xfId="1" applyFont="1" applyAlignment="1">
      <alignment horizontal="left"/>
    </xf>
    <xf numFmtId="0" fontId="1" fillId="0" borderId="0" xfId="1" applyAlignment="1">
      <alignment horizontal="left"/>
    </xf>
    <xf numFmtId="0" fontId="1" fillId="0" borderId="0" xfId="1" applyAlignment="1">
      <alignment wrapText="1"/>
    </xf>
    <xf numFmtId="0" fontId="1" fillId="0" borderId="0" xfId="1" applyAlignment="1"/>
    <xf numFmtId="0" fontId="6" fillId="2" borderId="1" xfId="2" applyFont="1" applyFill="1" applyBorder="1"/>
    <xf numFmtId="0" fontId="10" fillId="2" borderId="2" xfId="2" applyFill="1" applyBorder="1"/>
    <xf numFmtId="0" fontId="10" fillId="2" borderId="3" xfId="2" applyFill="1" applyBorder="1"/>
    <xf numFmtId="0" fontId="1" fillId="0" borderId="0" xfId="1" applyFont="1" applyAlignment="1">
      <alignment horizontal="left" wrapText="1"/>
    </xf>
    <xf numFmtId="0" fontId="1" fillId="0" borderId="0" xfId="1" applyFont="1" applyAlignment="1">
      <alignment horizontal="center"/>
    </xf>
    <xf numFmtId="3" fontId="1" fillId="0" borderId="0" xfId="1" applyNumberFormat="1"/>
    <xf numFmtId="2" fontId="10" fillId="0" borderId="0" xfId="2" applyNumberFormat="1" applyBorder="1"/>
    <xf numFmtId="3" fontId="10" fillId="0" borderId="0" xfId="2" applyNumberFormat="1" applyBorder="1"/>
    <xf numFmtId="0" fontId="4" fillId="0" borderId="0" xfId="1" applyFont="1" applyBorder="1" applyAlignment="1">
      <alignment horizontal="left"/>
    </xf>
    <xf numFmtId="0" fontId="0" fillId="0" borderId="0" xfId="0" applyBorder="1" applyAlignment="1">
      <alignment horizontal="center"/>
    </xf>
    <xf numFmtId="0" fontId="0" fillId="0" borderId="0" xfId="0" applyBorder="1" applyAlignment="1" applyProtection="1">
      <alignment horizontal="center"/>
      <protection locked="0"/>
    </xf>
    <xf numFmtId="0" fontId="0" fillId="0" borderId="4" xfId="0" applyBorder="1"/>
    <xf numFmtId="0" fontId="0" fillId="0" borderId="5" xfId="0" applyBorder="1" applyAlignment="1">
      <alignment horizontal="center"/>
    </xf>
    <xf numFmtId="0" fontId="8" fillId="0" borderId="4" xfId="0" applyFont="1" applyBorder="1" applyAlignment="1">
      <alignment horizontal="right"/>
    </xf>
    <xf numFmtId="0" fontId="0" fillId="0" borderId="5" xfId="0" applyBorder="1" applyAlignment="1" applyProtection="1">
      <alignment horizontal="center"/>
      <protection locked="0"/>
    </xf>
    <xf numFmtId="0" fontId="0" fillId="0" borderId="4" xfId="0" applyBorder="1" applyAlignment="1">
      <alignment horizontal="right"/>
    </xf>
    <xf numFmtId="0" fontId="0" fillId="0" borderId="8" xfId="0" applyBorder="1" applyAlignment="1">
      <alignment horizontal="right"/>
    </xf>
    <xf numFmtId="0" fontId="0" fillId="0" borderId="6" xfId="0" applyBorder="1" applyAlignment="1">
      <alignment horizontal="center"/>
    </xf>
    <xf numFmtId="0" fontId="0" fillId="0" borderId="7" xfId="0" applyBorder="1" applyAlignment="1">
      <alignment horizontal="center"/>
    </xf>
    <xf numFmtId="0" fontId="6" fillId="2" borderId="9" xfId="2" applyFont="1" applyFill="1" applyBorder="1"/>
    <xf numFmtId="0" fontId="10" fillId="2" borderId="10" xfId="2" applyFill="1" applyBorder="1"/>
    <xf numFmtId="0" fontId="10" fillId="2" borderId="11" xfId="2" applyFill="1" applyBorder="1"/>
    <xf numFmtId="0" fontId="0" fillId="2" borderId="10" xfId="0" applyFill="1" applyBorder="1" applyAlignment="1">
      <alignment horizontal="center"/>
    </xf>
    <xf numFmtId="0" fontId="0" fillId="2" borderId="11" xfId="0" applyFill="1" applyBorder="1" applyAlignment="1">
      <alignment horizontal="center"/>
    </xf>
    <xf numFmtId="0" fontId="0" fillId="0" borderId="0" xfId="0" applyBorder="1" applyAlignment="1">
      <alignment horizontal="center" wrapText="1"/>
    </xf>
    <xf numFmtId="0" fontId="0" fillId="0" borderId="5" xfId="0" applyBorder="1" applyAlignment="1">
      <alignment horizontal="center" wrapText="1"/>
    </xf>
    <xf numFmtId="0" fontId="4" fillId="0" borderId="0" xfId="2" applyFont="1"/>
    <xf numFmtId="0" fontId="1" fillId="0" borderId="0" xfId="1" applyAlignment="1">
      <alignment horizontal="left"/>
    </xf>
    <xf numFmtId="0" fontId="0" fillId="0" borderId="0" xfId="0" applyAlignment="1">
      <alignment wrapText="1"/>
    </xf>
    <xf numFmtId="49" fontId="7" fillId="0" borderId="0" xfId="1" applyNumberFormat="1" applyFont="1" applyAlignment="1">
      <alignment horizontal="left"/>
    </xf>
    <xf numFmtId="0" fontId="6" fillId="0" borderId="0" xfId="1" applyFont="1"/>
    <xf numFmtId="49" fontId="7" fillId="0" borderId="0" xfId="1" quotePrefix="1" applyNumberFormat="1" applyFont="1" applyAlignment="1">
      <alignment horizontal="left"/>
    </xf>
    <xf numFmtId="0" fontId="1" fillId="0" borderId="12" xfId="1" applyFont="1" applyBorder="1" applyAlignment="1">
      <alignment horizontal="center" wrapText="1"/>
    </xf>
    <xf numFmtId="6" fontId="1" fillId="0" borderId="12" xfId="1" applyNumberFormat="1" applyFont="1" applyBorder="1" applyAlignment="1">
      <alignment horizontal="center" wrapText="1"/>
    </xf>
    <xf numFmtId="0" fontId="1" fillId="0" borderId="1" xfId="1" applyFont="1" applyBorder="1" applyAlignment="1">
      <alignment horizontal="left" wrapText="1"/>
    </xf>
    <xf numFmtId="0" fontId="1" fillId="0" borderId="2" xfId="1" applyFont="1" applyBorder="1" applyAlignment="1">
      <alignment horizontal="center" wrapText="1"/>
    </xf>
    <xf numFmtId="0" fontId="1" fillId="0" borderId="3" xfId="1" applyFont="1" applyBorder="1" applyAlignment="1">
      <alignment horizontal="center" wrapText="1"/>
    </xf>
    <xf numFmtId="0" fontId="1" fillId="0" borderId="4" xfId="1" applyFont="1" applyBorder="1" applyAlignment="1">
      <alignment horizontal="center" wrapText="1"/>
    </xf>
    <xf numFmtId="6" fontId="1" fillId="0" borderId="13" xfId="1" applyNumberFormat="1" applyFont="1" applyBorder="1" applyAlignment="1">
      <alignment horizontal="center" wrapText="1"/>
    </xf>
    <xf numFmtId="0" fontId="1" fillId="0" borderId="8" xfId="1" applyFont="1" applyBorder="1" applyAlignment="1">
      <alignment horizontal="center" wrapText="1"/>
    </xf>
    <xf numFmtId="0" fontId="1" fillId="0" borderId="14" xfId="1" applyFont="1" applyBorder="1" applyAlignment="1">
      <alignment horizontal="center" wrapText="1"/>
    </xf>
    <xf numFmtId="6" fontId="1" fillId="0" borderId="14" xfId="1" applyNumberFormat="1" applyFont="1" applyBorder="1" applyAlignment="1">
      <alignment horizontal="center" wrapText="1"/>
    </xf>
    <xf numFmtId="6" fontId="1" fillId="0" borderId="15" xfId="1" applyNumberFormat="1" applyFont="1" applyBorder="1" applyAlignment="1">
      <alignment horizontal="center" wrapText="1"/>
    </xf>
    <xf numFmtId="0" fontId="6" fillId="2" borderId="16" xfId="2" applyFont="1" applyFill="1" applyBorder="1"/>
    <xf numFmtId="0" fontId="0" fillId="2" borderId="17" xfId="0" applyFill="1" applyBorder="1" applyAlignment="1">
      <alignment horizontal="center"/>
    </xf>
    <xf numFmtId="0" fontId="0" fillId="2" borderId="18" xfId="0" applyFill="1" applyBorder="1" applyAlignment="1">
      <alignment horizontal="center"/>
    </xf>
    <xf numFmtId="0" fontId="30" fillId="0" borderId="4" xfId="0" applyFont="1" applyBorder="1" applyAlignment="1">
      <alignment horizontal="right"/>
    </xf>
    <xf numFmtId="0" fontId="10" fillId="0" borderId="4" xfId="0" applyFont="1" applyBorder="1" applyAlignment="1">
      <alignment horizontal="right"/>
    </xf>
    <xf numFmtId="0" fontId="10" fillId="0" borderId="0" xfId="2" quotePrefix="1"/>
    <xf numFmtId="0" fontId="1" fillId="0" borderId="0" xfId="1" applyAlignment="1">
      <alignment horizontal="left" vertical="center"/>
    </xf>
    <xf numFmtId="0" fontId="1" fillId="0" borderId="0" xfId="1" applyAlignment="1">
      <alignment horizontal="center"/>
    </xf>
    <xf numFmtId="0" fontId="1" fillId="0" borderId="0" xfId="1" applyAlignment="1">
      <alignment horizontal="center" vertical="top"/>
    </xf>
    <xf numFmtId="1" fontId="1" fillId="0" borderId="0" xfId="1" applyNumberFormat="1" applyAlignment="1">
      <alignment horizontal="left"/>
    </xf>
    <xf numFmtId="0" fontId="1" fillId="0" borderId="12" xfId="1" applyBorder="1" applyAlignment="1">
      <alignment horizontal="center"/>
    </xf>
    <xf numFmtId="1" fontId="1" fillId="0" borderId="19" xfId="1" applyNumberFormat="1" applyBorder="1" applyAlignment="1">
      <alignment horizontal="center"/>
    </xf>
    <xf numFmtId="0" fontId="1" fillId="0" borderId="13" xfId="1" applyBorder="1" applyAlignment="1">
      <alignment horizontal="center"/>
    </xf>
    <xf numFmtId="1" fontId="1" fillId="0" borderId="20" xfId="1" applyNumberFormat="1" applyBorder="1" applyAlignment="1">
      <alignment horizontal="center"/>
    </xf>
    <xf numFmtId="164" fontId="1" fillId="0" borderId="14" xfId="1" applyNumberFormat="1" applyBorder="1" applyAlignment="1">
      <alignment horizontal="center"/>
    </xf>
    <xf numFmtId="164" fontId="1" fillId="0" borderId="15" xfId="1" applyNumberFormat="1" applyBorder="1" applyAlignment="1">
      <alignment horizontal="center"/>
    </xf>
    <xf numFmtId="0" fontId="1" fillId="0" borderId="2" xfId="1" applyBorder="1" applyAlignment="1">
      <alignment horizontal="center"/>
    </xf>
    <xf numFmtId="0" fontId="1" fillId="0" borderId="6" xfId="1" applyBorder="1" applyAlignment="1">
      <alignment horizontal="center"/>
    </xf>
    <xf numFmtId="0" fontId="1" fillId="0" borderId="0" xfId="1" applyFont="1" applyAlignment="1">
      <alignment wrapText="1"/>
    </xf>
    <xf numFmtId="0" fontId="0" fillId="0" borderId="0" xfId="0" applyAlignment="1">
      <alignment wrapText="1"/>
    </xf>
    <xf numFmtId="0" fontId="1" fillId="0" borderId="0" xfId="1" applyFont="1" applyAlignment="1">
      <alignment horizontal="left" wrapText="1" shrinkToFit="1"/>
    </xf>
    <xf numFmtId="0" fontId="1" fillId="0" borderId="0" xfId="1" applyAlignment="1">
      <alignment horizontal="left" wrapText="1" shrinkToFit="1"/>
    </xf>
    <xf numFmtId="0" fontId="6" fillId="0" borderId="0" xfId="1" applyFont="1" applyAlignment="1">
      <alignment horizontal="left"/>
    </xf>
    <xf numFmtId="0" fontId="1" fillId="0" borderId="19" xfId="1" applyBorder="1" applyAlignment="1">
      <alignment horizontal="center" wrapText="1"/>
    </xf>
    <xf numFmtId="0" fontId="1" fillId="0" borderId="12" xfId="1" applyBorder="1" applyAlignment="1">
      <alignment horizontal="center" wrapText="1"/>
    </xf>
    <xf numFmtId="0" fontId="1" fillId="0" borderId="13" xfId="1" applyBorder="1" applyAlignment="1">
      <alignment horizontal="center" wrapText="1"/>
    </xf>
    <xf numFmtId="0" fontId="1" fillId="0" borderId="9" xfId="1" applyBorder="1"/>
    <xf numFmtId="0" fontId="1" fillId="0" borderId="10" xfId="1" applyBorder="1"/>
    <xf numFmtId="0" fontId="1" fillId="0" borderId="11" xfId="1" applyBorder="1"/>
    <xf numFmtId="0" fontId="22" fillId="0" borderId="0" xfId="1" applyFont="1" applyAlignment="1">
      <alignment horizontal="left"/>
    </xf>
    <xf numFmtId="0" fontId="1" fillId="0" borderId="0" xfId="1" applyFont="1" applyAlignment="1">
      <alignment horizontal="left" wrapText="1"/>
    </xf>
    <xf numFmtId="0" fontId="4" fillId="0" borderId="6" xfId="1" applyFont="1" applyBorder="1" applyAlignment="1">
      <alignment horizontal="left"/>
    </xf>
    <xf numFmtId="0" fontId="1" fillId="0" borderId="0" xfId="1" applyFont="1" applyAlignment="1">
      <alignment horizontal="left"/>
    </xf>
    <xf numFmtId="0" fontId="6" fillId="0" borderId="0" xfId="1" applyFont="1" applyAlignment="1">
      <alignment horizontal="left" vertical="top"/>
    </xf>
    <xf numFmtId="0" fontId="0" fillId="0" borderId="0" xfId="0" applyAlignment="1">
      <alignment vertical="top" wrapText="1"/>
    </xf>
    <xf numFmtId="0" fontId="1" fillId="0" borderId="0" xfId="1" applyAlignment="1">
      <alignment wrapText="1"/>
    </xf>
    <xf numFmtId="0" fontId="1" fillId="0" borderId="0" xfId="1" applyAlignment="1">
      <alignment horizontal="left"/>
    </xf>
    <xf numFmtId="0" fontId="1" fillId="0" borderId="0" xfId="1" applyFont="1" applyAlignment="1">
      <alignment horizontal="left" vertical="top" wrapText="1"/>
    </xf>
    <xf numFmtId="49" fontId="7" fillId="0" borderId="0" xfId="1" applyNumberFormat="1" applyFont="1" applyAlignment="1">
      <alignment horizontal="left"/>
    </xf>
    <xf numFmtId="0" fontId="1" fillId="0" borderId="0" xfId="1" applyAlignment="1">
      <alignment horizontal="left" wrapText="1"/>
    </xf>
    <xf numFmtId="0" fontId="6" fillId="0" borderId="0" xfId="1" applyFont="1" applyAlignment="1">
      <alignment wrapText="1"/>
    </xf>
    <xf numFmtId="0" fontId="2" fillId="0" borderId="0" xfId="1" applyFont="1" applyAlignment="1"/>
    <xf numFmtId="0" fontId="1" fillId="0" borderId="0" xfId="1" applyAlignment="1"/>
    <xf numFmtId="0" fontId="6" fillId="0" borderId="0" xfId="1" applyFont="1" applyAlignment="1">
      <alignment horizontal="left" wrapText="1"/>
    </xf>
    <xf numFmtId="0" fontId="6" fillId="0" borderId="0" xfId="1" applyFont="1"/>
    <xf numFmtId="0" fontId="8" fillId="0" borderId="0" xfId="2" applyFont="1" applyAlignment="1">
      <alignment wrapText="1"/>
    </xf>
    <xf numFmtId="0" fontId="12" fillId="0" borderId="0" xfId="2" applyFont="1"/>
  </cellXfs>
  <cellStyles count="3">
    <cellStyle name="Normal" xfId="0" builtinId="0"/>
    <cellStyle name="Normal 2" xfId="2"/>
    <cellStyle name="Normal_Unit3ExcelGuide(part1)2007"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16</xdr:col>
      <xdr:colOff>600075</xdr:colOff>
      <xdr:row>89</xdr:row>
      <xdr:rowOff>76200</xdr:rowOff>
    </xdr:from>
    <xdr:to>
      <xdr:col>19</xdr:col>
      <xdr:colOff>85725</xdr:colOff>
      <xdr:row>90</xdr:row>
      <xdr:rowOff>66675</xdr:rowOff>
    </xdr:to>
    <xdr:sp macro="" textlink="">
      <xdr:nvSpPr>
        <xdr:cNvPr id="4103" name="Line 7">
          <a:extLst>
            <a:ext uri="{FF2B5EF4-FFF2-40B4-BE49-F238E27FC236}">
              <a16:creationId xmlns:a16="http://schemas.microsoft.com/office/drawing/2014/main" id="{00000000-0008-0000-0000-000007100000}"/>
            </a:ext>
          </a:extLst>
        </xdr:cNvPr>
        <xdr:cNvSpPr>
          <a:spLocks noChangeShapeType="1"/>
        </xdr:cNvSpPr>
      </xdr:nvSpPr>
      <xdr:spPr bwMode="auto">
        <a:xfrm flipH="1" flipV="1">
          <a:off x="11715750" y="13420725"/>
          <a:ext cx="1066800" cy="180975"/>
        </a:xfrm>
        <a:prstGeom prst="line">
          <a:avLst/>
        </a:prstGeom>
        <a:noFill/>
        <a:ln w="9525">
          <a:solidFill>
            <a:srgbClr val="000000"/>
          </a:solidFill>
          <a:round/>
          <a:headEnd/>
          <a:tailEnd type="triangle" w="med" len="med"/>
        </a:ln>
      </xdr:spPr>
    </xdr:sp>
    <xdr:clientData/>
  </xdr:twoCellAnchor>
  <xdr:twoCellAnchor>
    <xdr:from>
      <xdr:col>17</xdr:col>
      <xdr:colOff>38100</xdr:colOff>
      <xdr:row>90</xdr:row>
      <xdr:rowOff>95250</xdr:rowOff>
    </xdr:from>
    <xdr:to>
      <xdr:col>19</xdr:col>
      <xdr:colOff>85725</xdr:colOff>
      <xdr:row>90</xdr:row>
      <xdr:rowOff>114300</xdr:rowOff>
    </xdr:to>
    <xdr:sp macro="" textlink="">
      <xdr:nvSpPr>
        <xdr:cNvPr id="4104" name="Line 8">
          <a:extLst>
            <a:ext uri="{FF2B5EF4-FFF2-40B4-BE49-F238E27FC236}">
              <a16:creationId xmlns:a16="http://schemas.microsoft.com/office/drawing/2014/main" id="{00000000-0008-0000-0000-000008100000}"/>
            </a:ext>
          </a:extLst>
        </xdr:cNvPr>
        <xdr:cNvSpPr>
          <a:spLocks noChangeShapeType="1"/>
        </xdr:cNvSpPr>
      </xdr:nvSpPr>
      <xdr:spPr bwMode="auto">
        <a:xfrm flipH="1" flipV="1">
          <a:off x="11763375" y="13630275"/>
          <a:ext cx="1019175" cy="19050"/>
        </a:xfrm>
        <a:prstGeom prst="line">
          <a:avLst/>
        </a:prstGeom>
        <a:noFill/>
        <a:ln w="9525">
          <a:solidFill>
            <a:srgbClr val="000000"/>
          </a:solidFill>
          <a:round/>
          <a:headEnd/>
          <a:tailEnd type="triangle" w="med" len="med"/>
        </a:ln>
      </xdr:spPr>
    </xdr:sp>
    <xdr:clientData/>
  </xdr:twoCellAnchor>
  <xdr:twoCellAnchor>
    <xdr:from>
      <xdr:col>16</xdr:col>
      <xdr:colOff>590550</xdr:colOff>
      <xdr:row>58</xdr:row>
      <xdr:rowOff>66675</xdr:rowOff>
    </xdr:from>
    <xdr:to>
      <xdr:col>17</xdr:col>
      <xdr:colOff>438150</xdr:colOff>
      <xdr:row>59</xdr:row>
      <xdr:rowOff>152400</xdr:rowOff>
    </xdr:to>
    <xdr:sp macro="" textlink="">
      <xdr:nvSpPr>
        <xdr:cNvPr id="17" name="Line 9">
          <a:extLst>
            <a:ext uri="{FF2B5EF4-FFF2-40B4-BE49-F238E27FC236}">
              <a16:creationId xmlns:a16="http://schemas.microsoft.com/office/drawing/2014/main" id="{00000000-0008-0000-0000-000011000000}"/>
            </a:ext>
          </a:extLst>
        </xdr:cNvPr>
        <xdr:cNvSpPr>
          <a:spLocks noChangeShapeType="1"/>
        </xdr:cNvSpPr>
      </xdr:nvSpPr>
      <xdr:spPr bwMode="auto">
        <a:xfrm flipH="1" flipV="1">
          <a:off x="12327467" y="26779008"/>
          <a:ext cx="385233" cy="276225"/>
        </a:xfrm>
        <a:prstGeom prst="line">
          <a:avLst/>
        </a:prstGeom>
        <a:noFill/>
        <a:ln w="9525">
          <a:solidFill>
            <a:srgbClr val="000000"/>
          </a:solidFill>
          <a:round/>
          <a:headEnd/>
          <a:tailEnd type="triangle" w="med" len="med"/>
        </a:ln>
      </xdr:spPr>
    </xdr:sp>
    <xdr:clientData/>
  </xdr:twoCellAnchor>
  <xdr:twoCellAnchor>
    <xdr:from>
      <xdr:col>16</xdr:col>
      <xdr:colOff>600075</xdr:colOff>
      <xdr:row>59</xdr:row>
      <xdr:rowOff>57150</xdr:rowOff>
    </xdr:from>
    <xdr:to>
      <xdr:col>17</xdr:col>
      <xdr:colOff>400050</xdr:colOff>
      <xdr:row>60</xdr:row>
      <xdr:rowOff>19050</xdr:rowOff>
    </xdr:to>
    <xdr:sp macro="" textlink="">
      <xdr:nvSpPr>
        <xdr:cNvPr id="18" name="Line 10">
          <a:extLst>
            <a:ext uri="{FF2B5EF4-FFF2-40B4-BE49-F238E27FC236}">
              <a16:creationId xmlns:a16="http://schemas.microsoft.com/office/drawing/2014/main" id="{00000000-0008-0000-0000-000012000000}"/>
            </a:ext>
          </a:extLst>
        </xdr:cNvPr>
        <xdr:cNvSpPr>
          <a:spLocks noChangeShapeType="1"/>
        </xdr:cNvSpPr>
      </xdr:nvSpPr>
      <xdr:spPr bwMode="auto">
        <a:xfrm flipH="1" flipV="1">
          <a:off x="12336992" y="26959983"/>
          <a:ext cx="375708" cy="162984"/>
        </a:xfrm>
        <a:prstGeom prst="line">
          <a:avLst/>
        </a:prstGeom>
        <a:noFill/>
        <a:ln w="9525">
          <a:solidFill>
            <a:srgbClr val="000000"/>
          </a:solidFill>
          <a:round/>
          <a:headEnd/>
          <a:tailEnd type="triangle" w="med" len="med"/>
        </a:ln>
      </xdr:spPr>
    </xdr:sp>
    <xdr:clientData/>
  </xdr:twoCellAnchor>
  <xdr:twoCellAnchor>
    <xdr:from>
      <xdr:col>16</xdr:col>
      <xdr:colOff>601133</xdr:colOff>
      <xdr:row>23</xdr:row>
      <xdr:rowOff>110066</xdr:rowOff>
    </xdr:from>
    <xdr:to>
      <xdr:col>18</xdr:col>
      <xdr:colOff>7620</xdr:colOff>
      <xdr:row>25</xdr:row>
      <xdr:rowOff>1058</xdr:rowOff>
    </xdr:to>
    <xdr:sp macro="" textlink="">
      <xdr:nvSpPr>
        <xdr:cNvPr id="23" name="Line 9">
          <a:extLst>
            <a:ext uri="{FF2B5EF4-FFF2-40B4-BE49-F238E27FC236}">
              <a16:creationId xmlns:a16="http://schemas.microsoft.com/office/drawing/2014/main" id="{00000000-0008-0000-0000-000017000000}"/>
            </a:ext>
          </a:extLst>
        </xdr:cNvPr>
        <xdr:cNvSpPr>
          <a:spLocks noChangeShapeType="1"/>
        </xdr:cNvSpPr>
      </xdr:nvSpPr>
      <xdr:spPr bwMode="auto">
        <a:xfrm flipH="1" flipV="1">
          <a:off x="12338050" y="20895733"/>
          <a:ext cx="380153" cy="282575"/>
        </a:xfrm>
        <a:prstGeom prst="line">
          <a:avLst/>
        </a:prstGeom>
        <a:noFill/>
        <a:ln w="9525">
          <a:solidFill>
            <a:srgbClr val="000000"/>
          </a:solidFill>
          <a:round/>
          <a:headEnd/>
          <a:tailEnd type="triangle" w="med" len="med"/>
        </a:ln>
      </xdr:spPr>
    </xdr:sp>
    <xdr:clientData/>
  </xdr:twoCellAnchor>
  <xdr:twoCellAnchor>
    <xdr:from>
      <xdr:col>16</xdr:col>
      <xdr:colOff>600075</xdr:colOff>
      <xdr:row>24</xdr:row>
      <xdr:rowOff>57150</xdr:rowOff>
    </xdr:from>
    <xdr:to>
      <xdr:col>17</xdr:col>
      <xdr:colOff>400050</xdr:colOff>
      <xdr:row>25</xdr:row>
      <xdr:rowOff>19050</xdr:rowOff>
    </xdr:to>
    <xdr:sp macro="" textlink="">
      <xdr:nvSpPr>
        <xdr:cNvPr id="25" name="Line 10">
          <a:extLst>
            <a:ext uri="{FF2B5EF4-FFF2-40B4-BE49-F238E27FC236}">
              <a16:creationId xmlns:a16="http://schemas.microsoft.com/office/drawing/2014/main" id="{00000000-0008-0000-0000-000019000000}"/>
            </a:ext>
          </a:extLst>
        </xdr:cNvPr>
        <xdr:cNvSpPr>
          <a:spLocks noChangeShapeType="1"/>
        </xdr:cNvSpPr>
      </xdr:nvSpPr>
      <xdr:spPr bwMode="auto">
        <a:xfrm flipH="1" flipV="1">
          <a:off x="12336992" y="21033317"/>
          <a:ext cx="375708" cy="162983"/>
        </a:xfrm>
        <a:prstGeom prst="line">
          <a:avLst/>
        </a:prstGeom>
        <a:noFill/>
        <a:ln w="9525">
          <a:solidFill>
            <a:srgbClr val="000000"/>
          </a:solidFill>
          <a:round/>
          <a:headEnd/>
          <a:tailEnd type="triangle" w="med" len="med"/>
        </a:ln>
      </xdr:spPr>
    </xdr:sp>
    <xdr:clientData/>
  </xdr:twoCellAnchor>
  <xdr:twoCellAnchor>
    <xdr:from>
      <xdr:col>16</xdr:col>
      <xdr:colOff>600075</xdr:colOff>
      <xdr:row>59</xdr:row>
      <xdr:rowOff>57150</xdr:rowOff>
    </xdr:from>
    <xdr:to>
      <xdr:col>17</xdr:col>
      <xdr:colOff>400050</xdr:colOff>
      <xdr:row>60</xdr:row>
      <xdr:rowOff>19050</xdr:rowOff>
    </xdr:to>
    <xdr:sp macro="" textlink="">
      <xdr:nvSpPr>
        <xdr:cNvPr id="21" name="Line 10">
          <a:extLst>
            <a:ext uri="{FF2B5EF4-FFF2-40B4-BE49-F238E27FC236}">
              <a16:creationId xmlns:a16="http://schemas.microsoft.com/office/drawing/2014/main" id="{00000000-0008-0000-0000-000015000000}"/>
            </a:ext>
          </a:extLst>
        </xdr:cNvPr>
        <xdr:cNvSpPr>
          <a:spLocks noChangeShapeType="1"/>
        </xdr:cNvSpPr>
      </xdr:nvSpPr>
      <xdr:spPr bwMode="auto">
        <a:xfrm flipH="1" flipV="1">
          <a:off x="12209992" y="4946650"/>
          <a:ext cx="375708" cy="162983"/>
        </a:xfrm>
        <a:prstGeom prst="line">
          <a:avLst/>
        </a:prstGeom>
        <a:noFill/>
        <a:ln w="9525">
          <a:solidFill>
            <a:srgbClr val="000000"/>
          </a:solidFill>
          <a:round/>
          <a:headEnd/>
          <a:tailEnd type="triangle" w="med" len="me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91"/>
  <sheetViews>
    <sheetView tabSelected="1" zoomScaleNormal="100" workbookViewId="0">
      <selection sqref="A1:I1"/>
    </sheetView>
  </sheetViews>
  <sheetFormatPr defaultColWidth="9.140625" defaultRowHeight="15" x14ac:dyDescent="0.25"/>
  <cols>
    <col min="1" max="1" width="7.28515625" style="1" customWidth="1"/>
    <col min="2" max="2" width="9.140625" style="1"/>
    <col min="3" max="3" width="10.7109375" style="1" customWidth="1"/>
    <col min="4" max="4" width="9.140625" style="1"/>
    <col min="5" max="5" width="12.42578125" style="1" customWidth="1"/>
    <col min="6" max="6" width="9.140625" style="1"/>
    <col min="7" max="7" width="17.5703125" style="1" customWidth="1"/>
    <col min="8" max="8" width="13.42578125" style="1" customWidth="1"/>
    <col min="9" max="12" width="9.140625" style="1"/>
    <col min="13" max="13" width="9.85546875" style="1" customWidth="1"/>
    <col min="14" max="14" width="10" style="1" customWidth="1"/>
    <col min="15" max="15" width="10.7109375" style="1" customWidth="1"/>
    <col min="16" max="16" width="20.42578125" style="1" customWidth="1"/>
    <col min="17" max="17" width="9.140625" style="1"/>
    <col min="18" max="18" width="5.42578125" style="1" customWidth="1"/>
    <col min="19" max="16384" width="9.140625" style="1"/>
  </cols>
  <sheetData>
    <row r="1" spans="1:19" ht="27.75" x14ac:dyDescent="0.4">
      <c r="A1" s="138" t="s">
        <v>109</v>
      </c>
      <c r="B1" s="139"/>
      <c r="C1" s="139"/>
      <c r="D1" s="139"/>
      <c r="E1" s="139"/>
      <c r="F1" s="139"/>
      <c r="G1" s="139"/>
      <c r="H1" s="139"/>
      <c r="I1" s="139"/>
    </row>
    <row r="2" spans="1:19" x14ac:dyDescent="0.25">
      <c r="G2" s="2"/>
    </row>
    <row r="3" spans="1:19" ht="16.5" thickBot="1" x14ac:dyDescent="0.3">
      <c r="B3" s="128" t="s">
        <v>148</v>
      </c>
      <c r="C3" s="128"/>
      <c r="D3" s="128"/>
      <c r="E3" s="128"/>
      <c r="F3" s="128"/>
      <c r="G3" s="128"/>
      <c r="H3" s="128"/>
      <c r="I3" s="128"/>
      <c r="J3" s="128"/>
      <c r="K3" s="128"/>
      <c r="L3" s="128"/>
    </row>
    <row r="4" spans="1:19" x14ac:dyDescent="0.25">
      <c r="G4" s="2"/>
    </row>
    <row r="5" spans="1:19" ht="18.75" x14ac:dyDescent="0.3">
      <c r="C5" s="126" t="s">
        <v>55</v>
      </c>
      <c r="D5" s="126"/>
      <c r="E5" s="126"/>
      <c r="F5" s="126"/>
      <c r="G5" s="126"/>
      <c r="H5" s="126"/>
      <c r="I5" s="126"/>
      <c r="J5" s="126"/>
      <c r="K5" s="126"/>
      <c r="L5" s="126"/>
    </row>
    <row r="6" spans="1:19" x14ac:dyDescent="0.25">
      <c r="C6" s="127" t="s">
        <v>58</v>
      </c>
      <c r="D6" s="127"/>
      <c r="E6" s="127"/>
      <c r="F6" s="127"/>
      <c r="G6" s="127"/>
      <c r="H6" s="127"/>
      <c r="I6" s="127"/>
      <c r="J6" s="127"/>
      <c r="K6" s="127"/>
      <c r="L6" s="127"/>
    </row>
    <row r="7" spans="1:19" x14ac:dyDescent="0.25">
      <c r="C7" s="127"/>
      <c r="D7" s="127"/>
      <c r="E7" s="127"/>
      <c r="F7" s="127"/>
      <c r="G7" s="127"/>
      <c r="H7" s="127"/>
      <c r="I7" s="127"/>
      <c r="J7" s="127"/>
      <c r="K7" s="127"/>
      <c r="L7" s="127"/>
    </row>
    <row r="8" spans="1:19" x14ac:dyDescent="0.25">
      <c r="C8" s="127"/>
      <c r="D8" s="127"/>
      <c r="E8" s="127"/>
      <c r="F8" s="127"/>
      <c r="G8" s="127"/>
      <c r="H8" s="127"/>
      <c r="I8" s="127"/>
      <c r="J8" s="127"/>
      <c r="K8" s="127"/>
      <c r="L8" s="127"/>
    </row>
    <row r="9" spans="1:19" x14ac:dyDescent="0.25">
      <c r="C9" s="127"/>
      <c r="D9" s="127"/>
      <c r="E9" s="127"/>
      <c r="F9" s="127"/>
      <c r="G9" s="127"/>
      <c r="H9" s="127"/>
      <c r="I9" s="127"/>
      <c r="J9" s="127"/>
      <c r="K9" s="127"/>
      <c r="L9" s="127"/>
    </row>
    <row r="10" spans="1:19" ht="18" x14ac:dyDescent="0.35">
      <c r="C10" s="1" t="s">
        <v>56</v>
      </c>
      <c r="G10" s="2" t="s">
        <v>89</v>
      </c>
    </row>
    <row r="11" spans="1:19" ht="18" x14ac:dyDescent="0.35">
      <c r="C11" s="1" t="s">
        <v>57</v>
      </c>
      <c r="E11" t="s">
        <v>59</v>
      </c>
      <c r="G11" s="2"/>
    </row>
    <row r="12" spans="1:19" x14ac:dyDescent="0.25">
      <c r="G12" s="2"/>
      <c r="L12" s="45"/>
    </row>
    <row r="13" spans="1:19" x14ac:dyDescent="0.25">
      <c r="C13" s="15" t="s">
        <v>38</v>
      </c>
      <c r="D13" s="10">
        <v>1</v>
      </c>
      <c r="E13" s="1" t="s">
        <v>92</v>
      </c>
      <c r="G13" s="2"/>
      <c r="M13" s="45"/>
    </row>
    <row r="14" spans="1:19" x14ac:dyDescent="0.25">
      <c r="C14" s="13" t="s">
        <v>3</v>
      </c>
      <c r="D14" s="1">
        <v>45</v>
      </c>
      <c r="G14" s="2"/>
    </row>
    <row r="15" spans="1:19" ht="15.75" thickBot="1" x14ac:dyDescent="0.3">
      <c r="C15" s="13" t="s">
        <v>8</v>
      </c>
      <c r="D15" s="12">
        <v>0.9</v>
      </c>
      <c r="G15" s="2"/>
    </row>
    <row r="16" spans="1:19" x14ac:dyDescent="0.25">
      <c r="C16" s="15" t="s">
        <v>39</v>
      </c>
      <c r="D16" s="12">
        <v>0.3</v>
      </c>
      <c r="E16" t="s">
        <v>52</v>
      </c>
      <c r="G16" s="2"/>
      <c r="P16" s="21" t="s">
        <v>22</v>
      </c>
      <c r="Q16" s="22"/>
      <c r="R16" s="22"/>
      <c r="S16" s="23"/>
    </row>
    <row r="17" spans="3:19" x14ac:dyDescent="0.25">
      <c r="C17" s="14" t="s">
        <v>9</v>
      </c>
      <c r="D17" s="1">
        <v>0.05</v>
      </c>
      <c r="G17" s="2"/>
      <c r="P17" s="24" t="s">
        <v>16</v>
      </c>
      <c r="Q17" s="25">
        <v>0.05</v>
      </c>
      <c r="R17" s="25"/>
      <c r="S17" s="26"/>
    </row>
    <row r="18" spans="3:19" x14ac:dyDescent="0.25">
      <c r="C18" s="133" t="s">
        <v>60</v>
      </c>
      <c r="D18" s="133"/>
      <c r="E18" s="133"/>
      <c r="F18" s="133"/>
      <c r="G18" s="133"/>
      <c r="H18" s="133"/>
      <c r="I18" s="133"/>
      <c r="J18" s="133"/>
      <c r="K18" s="133"/>
      <c r="L18" s="133"/>
      <c r="M18" s="133"/>
      <c r="N18" s="133"/>
      <c r="P18" s="27" t="s">
        <v>30</v>
      </c>
      <c r="Q18" s="25">
        <v>0.9</v>
      </c>
      <c r="R18" s="25"/>
      <c r="S18" s="26"/>
    </row>
    <row r="19" spans="3:19" x14ac:dyDescent="0.25">
      <c r="C19" s="140" t="s">
        <v>149</v>
      </c>
      <c r="D19" s="140"/>
      <c r="E19" s="140"/>
      <c r="F19" s="140"/>
      <c r="G19" s="140"/>
      <c r="H19" s="140"/>
      <c r="I19" s="140"/>
      <c r="J19" s="140"/>
      <c r="K19" s="140"/>
      <c r="L19" s="140"/>
      <c r="P19" s="27" t="s">
        <v>36</v>
      </c>
      <c r="Q19" s="25">
        <v>1</v>
      </c>
      <c r="R19" s="25"/>
      <c r="S19" s="26"/>
    </row>
    <row r="20" spans="3:19" x14ac:dyDescent="0.25">
      <c r="C20" s="1" t="s">
        <v>10</v>
      </c>
      <c r="E20" s="1">
        <f>_xlfn.NORM.S.INV(D17)</f>
        <v>-1.6448536269514726</v>
      </c>
      <c r="G20" s="4" t="s">
        <v>61</v>
      </c>
      <c r="P20" s="27" t="s">
        <v>37</v>
      </c>
      <c r="Q20" s="25">
        <v>0.3</v>
      </c>
      <c r="R20" s="25"/>
      <c r="S20" s="26"/>
    </row>
    <row r="21" spans="3:19" x14ac:dyDescent="0.25">
      <c r="C21" s="1" t="s">
        <v>11</v>
      </c>
      <c r="E21" s="1">
        <f>(D15-D13)/(D16/SQRT(D14))</f>
        <v>-2.2360679774997894</v>
      </c>
      <c r="G21" s="9" t="s">
        <v>62</v>
      </c>
      <c r="P21" s="27" t="s">
        <v>29</v>
      </c>
      <c r="Q21" s="25">
        <v>45</v>
      </c>
      <c r="R21" s="25"/>
      <c r="S21" s="26"/>
    </row>
    <row r="22" spans="3:19" x14ac:dyDescent="0.25">
      <c r="C22" s="134" t="s">
        <v>64</v>
      </c>
      <c r="D22" s="134"/>
      <c r="E22" s="134"/>
      <c r="F22" s="134"/>
      <c r="G22" s="134"/>
      <c r="H22" s="134"/>
      <c r="I22" s="134"/>
      <c r="J22" s="134"/>
      <c r="K22" s="134"/>
      <c r="L22" s="134"/>
      <c r="M22" s="1" t="s">
        <v>42</v>
      </c>
      <c r="P22" s="31"/>
      <c r="Q22" s="25" t="s">
        <v>18</v>
      </c>
      <c r="R22" s="25"/>
      <c r="S22" s="26" t="s">
        <v>17</v>
      </c>
    </row>
    <row r="23" spans="3:19" x14ac:dyDescent="0.25">
      <c r="C23" s="134"/>
      <c r="D23" s="134"/>
      <c r="E23" s="134"/>
      <c r="F23" s="134"/>
      <c r="G23" s="134"/>
      <c r="H23" s="134"/>
      <c r="I23" s="134"/>
      <c r="J23" s="134"/>
      <c r="K23" s="134"/>
      <c r="L23" s="134"/>
      <c r="P23" s="30" t="s">
        <v>33</v>
      </c>
      <c r="Q23" s="25">
        <f>_xlfn.NORM.S.INV(Q17)</f>
        <v>-1.6448536269514726</v>
      </c>
      <c r="R23" s="32" t="s">
        <v>20</v>
      </c>
      <c r="S23" s="26">
        <f>-Q23</f>
        <v>1.6448536269514726</v>
      </c>
    </row>
    <row r="24" spans="3:19" x14ac:dyDescent="0.25">
      <c r="D24" s="1" t="s">
        <v>69</v>
      </c>
      <c r="P24" s="30" t="s">
        <v>34</v>
      </c>
      <c r="Q24" s="25">
        <f>(Q18-Q19)/(Q20/SQRT(Q21))</f>
        <v>-2.2360679774997894</v>
      </c>
      <c r="R24" s="25"/>
      <c r="S24" s="26"/>
    </row>
    <row r="25" spans="3:19" ht="15.75" thickBot="1" x14ac:dyDescent="0.3">
      <c r="C25" s="141" t="s">
        <v>65</v>
      </c>
      <c r="D25" s="141"/>
      <c r="E25" s="141"/>
      <c r="F25" s="141"/>
      <c r="G25" s="141"/>
      <c r="H25" s="141"/>
      <c r="I25" s="141"/>
      <c r="J25" s="141"/>
      <c r="K25" s="141"/>
      <c r="L25" s="141"/>
      <c r="P25" s="33" t="s">
        <v>49</v>
      </c>
      <c r="Q25" s="34">
        <f>IF(Q24&gt;0,(1-_xlfn.NORM.S.DIST(Q24,TRUE)),_xlfn.NORM.S.DIST(Q24,TRUE))</f>
        <v>1.2673659338734137E-2</v>
      </c>
      <c r="R25" s="34"/>
      <c r="S25" s="35"/>
    </row>
    <row r="26" spans="3:19" x14ac:dyDescent="0.25">
      <c r="C26" s="7" t="s">
        <v>25</v>
      </c>
      <c r="E26" s="1">
        <f>_xlfn.NORM.S.DIST(E21,1)</f>
        <v>1.2673659338734137E-2</v>
      </c>
      <c r="G26" s="4" t="s">
        <v>133</v>
      </c>
      <c r="R26" t="s">
        <v>63</v>
      </c>
    </row>
    <row r="27" spans="3:19" x14ac:dyDescent="0.25">
      <c r="C27" s="132" t="s">
        <v>150</v>
      </c>
      <c r="D27" s="132"/>
      <c r="E27" s="132"/>
      <c r="F27" s="132"/>
      <c r="G27" s="132"/>
      <c r="H27" s="132"/>
      <c r="I27" s="132"/>
      <c r="J27" s="132"/>
      <c r="K27" s="132"/>
    </row>
    <row r="28" spans="3:19" x14ac:dyDescent="0.25">
      <c r="C28" s="132"/>
      <c r="D28" s="132"/>
      <c r="E28" s="132"/>
      <c r="F28" s="132"/>
      <c r="G28" s="132"/>
      <c r="H28" s="132"/>
      <c r="I28" s="132"/>
      <c r="J28" s="132"/>
      <c r="K28" s="132"/>
    </row>
    <row r="29" spans="3:19" x14ac:dyDescent="0.25">
      <c r="C29" s="132"/>
      <c r="D29" s="132"/>
      <c r="E29" s="132"/>
      <c r="F29" s="132"/>
      <c r="G29" s="132"/>
      <c r="H29" s="132"/>
      <c r="I29" s="132"/>
      <c r="J29" s="132"/>
      <c r="K29" s="132"/>
    </row>
    <row r="30" spans="3:19" x14ac:dyDescent="0.25">
      <c r="C30" s="44"/>
      <c r="D30" s="1" t="s">
        <v>69</v>
      </c>
      <c r="E30" s="44"/>
      <c r="F30" s="44"/>
      <c r="G30" s="44"/>
      <c r="H30" s="44"/>
      <c r="I30" s="44"/>
      <c r="J30" s="44"/>
      <c r="K30" s="44"/>
    </row>
    <row r="32" spans="3:19" x14ac:dyDescent="0.25">
      <c r="G32" s="2"/>
    </row>
    <row r="33" spans="3:19" ht="18.75" x14ac:dyDescent="0.3">
      <c r="C33" s="126" t="s">
        <v>66</v>
      </c>
      <c r="D33" s="126"/>
      <c r="E33" s="126"/>
      <c r="F33" s="126"/>
      <c r="G33" s="126"/>
      <c r="H33" s="126"/>
      <c r="I33" s="126"/>
      <c r="J33" s="126"/>
      <c r="K33" s="126"/>
      <c r="L33" s="126"/>
    </row>
    <row r="34" spans="3:19" x14ac:dyDescent="0.25">
      <c r="C34" s="134" t="s">
        <v>151</v>
      </c>
      <c r="D34" s="134"/>
      <c r="E34" s="134"/>
      <c r="F34" s="134"/>
      <c r="G34" s="134"/>
      <c r="H34" s="134"/>
      <c r="I34" s="134"/>
      <c r="J34" s="134"/>
      <c r="K34" s="134"/>
      <c r="L34" s="134"/>
    </row>
    <row r="35" spans="3:19" x14ac:dyDescent="0.25">
      <c r="C35" s="134"/>
      <c r="D35" s="134"/>
      <c r="E35" s="134"/>
      <c r="F35" s="134"/>
      <c r="G35" s="134"/>
      <c r="H35" s="134"/>
      <c r="I35" s="134"/>
      <c r="J35" s="134"/>
      <c r="K35" s="134"/>
      <c r="L35" s="134"/>
    </row>
    <row r="36" spans="3:19" ht="15" customHeight="1" x14ac:dyDescent="0.25">
      <c r="C36" s="134"/>
      <c r="D36" s="134"/>
      <c r="E36" s="134"/>
      <c r="F36" s="134"/>
      <c r="G36" s="134"/>
      <c r="H36" s="134"/>
      <c r="I36" s="134"/>
      <c r="J36" s="134"/>
      <c r="K36" s="134"/>
      <c r="L36" s="134"/>
    </row>
    <row r="37" spans="3:19" ht="15" customHeight="1" x14ac:dyDescent="0.25">
      <c r="C37" s="134"/>
      <c r="D37" s="134"/>
      <c r="E37" s="134"/>
      <c r="F37" s="134"/>
      <c r="G37" s="134"/>
      <c r="H37" s="134"/>
      <c r="I37" s="134"/>
      <c r="J37" s="134"/>
      <c r="K37" s="134"/>
      <c r="L37" s="134"/>
    </row>
    <row r="38" spans="3:19" ht="15" customHeight="1" x14ac:dyDescent="0.25">
      <c r="C38" s="45"/>
      <c r="D38" s="58">
        <v>330</v>
      </c>
      <c r="E38" s="58">
        <v>620</v>
      </c>
      <c r="F38" s="58">
        <v>1870</v>
      </c>
      <c r="G38" s="58">
        <v>2410</v>
      </c>
      <c r="H38" s="58">
        <v>4620</v>
      </c>
      <c r="I38" s="58">
        <v>6396</v>
      </c>
      <c r="J38" s="58">
        <v>7822</v>
      </c>
      <c r="K38" s="58">
        <v>8102</v>
      </c>
    </row>
    <row r="39" spans="3:19" ht="15" customHeight="1" x14ac:dyDescent="0.25">
      <c r="C39" s="50"/>
      <c r="D39" s="58">
        <v>8309</v>
      </c>
      <c r="E39" s="58">
        <v>12882</v>
      </c>
      <c r="F39" s="58">
        <v>14419</v>
      </c>
      <c r="G39" s="58">
        <v>16092</v>
      </c>
      <c r="H39" s="58">
        <v>18384</v>
      </c>
      <c r="I39" s="58">
        <v>20916</v>
      </c>
      <c r="J39" s="58">
        <v>23812</v>
      </c>
      <c r="K39" s="58">
        <v>25814</v>
      </c>
    </row>
    <row r="40" spans="3:19" ht="18" x14ac:dyDescent="0.35">
      <c r="C40" s="1" t="s">
        <v>67</v>
      </c>
      <c r="E40" s="43"/>
      <c r="F40" s="43"/>
      <c r="G40" s="43"/>
      <c r="H40" s="2" t="s">
        <v>89</v>
      </c>
      <c r="I40" s="43"/>
      <c r="J40" s="10"/>
      <c r="K40" s="10"/>
      <c r="L40" s="10"/>
      <c r="M40" s="10"/>
      <c r="N40" s="10"/>
      <c r="O40" s="10"/>
      <c r="P40" s="10"/>
      <c r="Q40" s="10"/>
      <c r="R40" s="10"/>
      <c r="S40" s="10"/>
    </row>
    <row r="41" spans="3:19" ht="18" x14ac:dyDescent="0.35">
      <c r="C41" s="1" t="s">
        <v>68</v>
      </c>
      <c r="E41" t="s">
        <v>59</v>
      </c>
      <c r="G41" s="2"/>
    </row>
    <row r="42" spans="3:19" x14ac:dyDescent="0.25">
      <c r="C42" s="15" t="s">
        <v>38</v>
      </c>
      <c r="D42" s="59">
        <v>14400</v>
      </c>
      <c r="G42" s="2"/>
    </row>
    <row r="43" spans="3:19" x14ac:dyDescent="0.25">
      <c r="C43" s="13" t="s">
        <v>3</v>
      </c>
      <c r="D43" s="11">
        <v>16</v>
      </c>
      <c r="G43" s="2"/>
    </row>
    <row r="44" spans="3:19" x14ac:dyDescent="0.25">
      <c r="C44" s="13" t="s">
        <v>8</v>
      </c>
      <c r="D44" s="12">
        <f>AVERAGE(D38:K39)</f>
        <v>10799.875</v>
      </c>
      <c r="E44" t="s">
        <v>40</v>
      </c>
      <c r="G44" s="2"/>
    </row>
    <row r="45" spans="3:19" x14ac:dyDescent="0.25">
      <c r="C45" s="13" t="s">
        <v>12</v>
      </c>
      <c r="D45" s="12">
        <f>_xlfn.STDEV.S(D38:K39)</f>
        <v>8340.0666893816469</v>
      </c>
      <c r="E45" t="s">
        <v>53</v>
      </c>
      <c r="G45" s="2"/>
    </row>
    <row r="46" spans="3:19" x14ac:dyDescent="0.25">
      <c r="C46" s="14" t="s">
        <v>9</v>
      </c>
      <c r="D46" s="1">
        <v>0.01</v>
      </c>
      <c r="E46" t="s">
        <v>70</v>
      </c>
    </row>
    <row r="47" spans="3:19" x14ac:dyDescent="0.25">
      <c r="C47" s="129" t="s">
        <v>152</v>
      </c>
      <c r="D47" s="129"/>
      <c r="E47" s="129"/>
      <c r="F47" s="129"/>
      <c r="G47" s="129"/>
      <c r="H47" s="129"/>
      <c r="I47" s="129"/>
      <c r="J47" s="129"/>
      <c r="K47" s="129"/>
      <c r="L47" s="129"/>
      <c r="M47" s="129"/>
      <c r="N47" s="129"/>
    </row>
    <row r="48" spans="3:19" x14ac:dyDescent="0.25">
      <c r="C48" s="119" t="s">
        <v>153</v>
      </c>
      <c r="D48" s="119"/>
      <c r="E48" s="119"/>
      <c r="F48" s="119"/>
      <c r="G48" s="119"/>
      <c r="H48" s="119"/>
      <c r="I48" s="119"/>
      <c r="J48" s="119"/>
      <c r="K48" s="119"/>
    </row>
    <row r="49" spans="2:22" x14ac:dyDescent="0.25">
      <c r="C49" s="1" t="s">
        <v>13</v>
      </c>
      <c r="E49" s="1">
        <f>_xlfn.T.INV(D46,D43-1)</f>
        <v>-2.6024802950111221</v>
      </c>
      <c r="G49" s="9" t="s">
        <v>71</v>
      </c>
      <c r="K49" s="132" t="s">
        <v>154</v>
      </c>
      <c r="L49" s="132"/>
      <c r="M49" s="132"/>
      <c r="N49" s="132"/>
      <c r="O49" s="132"/>
      <c r="P49" s="132"/>
      <c r="Q49" s="132"/>
      <c r="R49" s="132"/>
      <c r="S49" s="132"/>
      <c r="T49" s="132"/>
      <c r="U49" s="132"/>
    </row>
    <row r="50" spans="2:22" ht="15.75" thickBot="1" x14ac:dyDescent="0.3">
      <c r="G50" s="4"/>
      <c r="K50" s="132"/>
      <c r="L50" s="132"/>
      <c r="M50" s="132"/>
      <c r="N50" s="132"/>
      <c r="O50" s="132"/>
      <c r="P50" s="132"/>
      <c r="Q50" s="132"/>
      <c r="R50" s="132"/>
      <c r="S50" s="132"/>
      <c r="T50" s="132"/>
      <c r="U50" s="132"/>
    </row>
    <row r="51" spans="2:22" x14ac:dyDescent="0.25">
      <c r="C51" s="1" t="s">
        <v>11</v>
      </c>
      <c r="E51" s="1">
        <f>(D44-D42)/(D45/SQRT(D43))</f>
        <v>-1.7266648500945847</v>
      </c>
      <c r="G51" s="9" t="s">
        <v>72</v>
      </c>
      <c r="P51" s="54" t="s">
        <v>24</v>
      </c>
      <c r="Q51" s="55"/>
      <c r="R51" s="55"/>
      <c r="S51" s="56"/>
      <c r="T51"/>
      <c r="U51"/>
      <c r="V51"/>
    </row>
    <row r="52" spans="2:22" x14ac:dyDescent="0.25">
      <c r="C52" s="115" t="s">
        <v>74</v>
      </c>
      <c r="D52" s="116"/>
      <c r="E52" s="116"/>
      <c r="F52" s="116"/>
      <c r="G52" s="116"/>
      <c r="H52" s="116"/>
      <c r="I52" s="116"/>
      <c r="J52" s="116"/>
      <c r="K52" s="116"/>
      <c r="L52" s="116"/>
      <c r="M52" s="116"/>
      <c r="N52" s="116"/>
      <c r="P52" s="24" t="s">
        <v>16</v>
      </c>
      <c r="Q52" s="25">
        <v>0.01</v>
      </c>
      <c r="R52" s="25"/>
      <c r="S52" s="26"/>
      <c r="T52"/>
      <c r="U52"/>
      <c r="V52"/>
    </row>
    <row r="53" spans="2:22" x14ac:dyDescent="0.25">
      <c r="C53" s="116"/>
      <c r="D53" s="116"/>
      <c r="E53" s="116"/>
      <c r="F53" s="116"/>
      <c r="G53" s="116"/>
      <c r="H53" s="116"/>
      <c r="I53" s="116"/>
      <c r="J53" s="116"/>
      <c r="K53" s="116"/>
      <c r="L53" s="116"/>
      <c r="M53" s="116"/>
      <c r="N53" s="116"/>
      <c r="O53" s="46"/>
      <c r="P53" s="27" t="s">
        <v>30</v>
      </c>
      <c r="Q53" s="60">
        <f>D44</f>
        <v>10799.875</v>
      </c>
      <c r="R53" s="25"/>
      <c r="S53" s="26"/>
      <c r="T53"/>
      <c r="U53"/>
      <c r="V53"/>
    </row>
    <row r="54" spans="2:22" x14ac:dyDescent="0.25">
      <c r="C54" s="47"/>
      <c r="D54" s="47"/>
      <c r="E54" s="47"/>
      <c r="F54" s="47"/>
      <c r="G54" s="47"/>
      <c r="H54" s="47"/>
      <c r="I54" s="47"/>
      <c r="J54" s="47"/>
      <c r="K54" s="47"/>
      <c r="L54" s="47"/>
      <c r="M54" s="47"/>
      <c r="N54" s="47"/>
      <c r="P54" s="27" t="s">
        <v>36</v>
      </c>
      <c r="Q54" s="61">
        <f>D42</f>
        <v>14400</v>
      </c>
      <c r="R54" s="25"/>
      <c r="S54" s="26"/>
      <c r="T54"/>
      <c r="U54"/>
      <c r="V54"/>
    </row>
    <row r="55" spans="2:22" x14ac:dyDescent="0.25">
      <c r="C55" s="3" t="s">
        <v>7</v>
      </c>
      <c r="G55" s="2"/>
      <c r="P55" s="27" t="s">
        <v>41</v>
      </c>
      <c r="Q55" s="60">
        <f>D45</f>
        <v>8340.0666893816469</v>
      </c>
      <c r="R55" s="25"/>
      <c r="S55" s="26"/>
      <c r="T55"/>
      <c r="U55"/>
      <c r="V55"/>
    </row>
    <row r="56" spans="2:22" ht="15" customHeight="1" x14ac:dyDescent="0.25">
      <c r="C56" s="7" t="s">
        <v>25</v>
      </c>
      <c r="E56" s="19">
        <f>_xlfn.T.DIST(E51, D43-1,1)</f>
        <v>5.2378961747716099E-2</v>
      </c>
      <c r="G56" s="85" t="s">
        <v>132</v>
      </c>
      <c r="H56" s="83"/>
      <c r="I56" s="83"/>
      <c r="P56" s="27" t="s">
        <v>29</v>
      </c>
      <c r="Q56" s="25">
        <f>D43</f>
        <v>16</v>
      </c>
      <c r="R56" s="25"/>
      <c r="S56" s="26"/>
      <c r="T56"/>
      <c r="U56"/>
      <c r="V56"/>
    </row>
    <row r="57" spans="2:22" x14ac:dyDescent="0.25">
      <c r="C57" s="117" t="s">
        <v>155</v>
      </c>
      <c r="D57" s="118"/>
      <c r="E57" s="118"/>
      <c r="F57" s="118"/>
      <c r="G57" s="118"/>
      <c r="H57" s="118"/>
      <c r="I57" s="118"/>
      <c r="J57" s="118"/>
      <c r="K57" s="118"/>
      <c r="L57" s="118"/>
      <c r="M57" s="118"/>
      <c r="N57" s="118"/>
      <c r="P57" s="31"/>
      <c r="Q57" s="25" t="s">
        <v>18</v>
      </c>
      <c r="R57" s="25"/>
      <c r="S57" s="26" t="s">
        <v>17</v>
      </c>
      <c r="T57"/>
      <c r="U57"/>
      <c r="V57"/>
    </row>
    <row r="58" spans="2:22" x14ac:dyDescent="0.25">
      <c r="C58" s="118"/>
      <c r="D58" s="118"/>
      <c r="E58" s="118"/>
      <c r="F58" s="118"/>
      <c r="G58" s="118"/>
      <c r="H58" s="118"/>
      <c r="I58" s="118"/>
      <c r="J58" s="118"/>
      <c r="K58" s="118"/>
      <c r="L58" s="118"/>
      <c r="M58" s="118"/>
      <c r="N58" s="118"/>
      <c r="P58" s="30" t="s">
        <v>33</v>
      </c>
      <c r="Q58" s="25">
        <f>_xlfn.T.INV(Q52,Q56-1)</f>
        <v>-2.6024802950111221</v>
      </c>
      <c r="R58" s="32" t="s">
        <v>20</v>
      </c>
      <c r="S58" s="26">
        <f>-Q58</f>
        <v>2.6024802950111221</v>
      </c>
      <c r="T58"/>
      <c r="U58"/>
      <c r="V58"/>
    </row>
    <row r="59" spans="2:22" x14ac:dyDescent="0.25">
      <c r="P59" s="30" t="s">
        <v>34</v>
      </c>
      <c r="Q59" s="25">
        <f>(Q53-Q54)/(Q55/SQRT(Q56))</f>
        <v>-1.7266648500945847</v>
      </c>
      <c r="R59" s="25"/>
      <c r="S59" s="26"/>
      <c r="T59"/>
      <c r="U59"/>
      <c r="V59"/>
    </row>
    <row r="60" spans="2:22" ht="15.75" thickBot="1" x14ac:dyDescent="0.3">
      <c r="P60" s="33" t="s">
        <v>49</v>
      </c>
      <c r="Q60" s="34">
        <f>IF(Q59&gt;0,_xlfn.T.DIST.RT(Q59,Q56-1),_xlfn.T.DIST(Q59,Q56-1,TRUE))</f>
        <v>5.2378961747716099E-2</v>
      </c>
      <c r="R60" s="34"/>
      <c r="S60" s="35"/>
      <c r="T60"/>
      <c r="U60"/>
      <c r="V60"/>
    </row>
    <row r="61" spans="2:22" x14ac:dyDescent="0.25">
      <c r="P61"/>
      <c r="Q61"/>
      <c r="R61" t="s">
        <v>73</v>
      </c>
      <c r="S61"/>
      <c r="T61"/>
      <c r="U61"/>
      <c r="V61"/>
    </row>
    <row r="62" spans="2:22" x14ac:dyDescent="0.25">
      <c r="G62" s="2"/>
    </row>
    <row r="63" spans="2:22" ht="16.5" thickBot="1" x14ac:dyDescent="0.3">
      <c r="B63" s="128" t="s">
        <v>54</v>
      </c>
      <c r="C63" s="128"/>
      <c r="D63" s="128"/>
      <c r="E63" s="128"/>
      <c r="F63" s="128"/>
      <c r="G63" s="128"/>
      <c r="H63" s="128"/>
      <c r="I63" s="128"/>
      <c r="J63" s="128"/>
      <c r="K63" s="128"/>
      <c r="L63" s="128"/>
    </row>
    <row r="64" spans="2:22" x14ac:dyDescent="0.25">
      <c r="G64" s="2"/>
    </row>
    <row r="65" spans="3:21" ht="18.75" x14ac:dyDescent="0.3">
      <c r="C65" s="126" t="s">
        <v>77</v>
      </c>
      <c r="D65" s="126"/>
      <c r="E65" s="126"/>
      <c r="F65" s="126"/>
      <c r="G65" s="126"/>
      <c r="H65" s="126"/>
      <c r="I65" s="126"/>
      <c r="J65" s="126"/>
      <c r="K65" s="126"/>
      <c r="L65" s="126"/>
    </row>
    <row r="66" spans="3:21" x14ac:dyDescent="0.25">
      <c r="C66" s="127" t="s">
        <v>156</v>
      </c>
      <c r="D66" s="127"/>
      <c r="E66" s="127"/>
      <c r="F66" s="127"/>
      <c r="G66" s="127"/>
      <c r="H66" s="127"/>
      <c r="I66" s="127"/>
      <c r="J66" s="127"/>
      <c r="K66" s="127"/>
      <c r="L66" s="127"/>
      <c r="M66" s="50"/>
      <c r="N66" s="50"/>
    </row>
    <row r="67" spans="3:21" x14ac:dyDescent="0.25">
      <c r="C67" s="127"/>
      <c r="D67" s="127"/>
      <c r="E67" s="127"/>
      <c r="F67" s="127"/>
      <c r="G67" s="127"/>
      <c r="H67" s="127"/>
      <c r="I67" s="127"/>
      <c r="J67" s="127"/>
      <c r="K67" s="127"/>
      <c r="L67" s="127"/>
      <c r="M67" s="50"/>
      <c r="N67" s="50"/>
    </row>
    <row r="68" spans="3:21" x14ac:dyDescent="0.25">
      <c r="C68" s="127"/>
      <c r="D68" s="127"/>
      <c r="E68" s="127"/>
      <c r="F68" s="127"/>
      <c r="G68" s="127"/>
      <c r="H68" s="127"/>
      <c r="I68" s="127"/>
      <c r="J68" s="127"/>
      <c r="K68" s="127"/>
      <c r="L68" s="127"/>
      <c r="M68" s="50"/>
      <c r="N68" s="50"/>
    </row>
    <row r="69" spans="3:21" x14ac:dyDescent="0.25">
      <c r="C69" s="127"/>
      <c r="D69" s="127"/>
      <c r="E69" s="127"/>
      <c r="F69" s="127"/>
      <c r="G69" s="127"/>
      <c r="H69" s="127"/>
      <c r="I69" s="127"/>
      <c r="J69" s="127"/>
      <c r="K69" s="127"/>
      <c r="L69" s="127"/>
      <c r="M69" s="50"/>
      <c r="N69" s="50"/>
    </row>
    <row r="70" spans="3:21" x14ac:dyDescent="0.25">
      <c r="C70" s="127"/>
      <c r="D70" s="127"/>
      <c r="E70" s="127"/>
      <c r="F70" s="127"/>
      <c r="G70" s="127"/>
      <c r="H70" s="127"/>
      <c r="I70" s="127"/>
      <c r="J70" s="127"/>
      <c r="K70" s="127"/>
      <c r="L70" s="127"/>
      <c r="M70" s="50"/>
      <c r="N70" s="50"/>
    </row>
    <row r="71" spans="3:21" x14ac:dyDescent="0.25">
      <c r="C71" s="53"/>
      <c r="D71" s="53"/>
      <c r="E71" s="53"/>
      <c r="F71" s="53"/>
      <c r="G71" s="53"/>
      <c r="H71" s="53"/>
      <c r="I71" s="53"/>
      <c r="J71" s="53"/>
      <c r="K71" s="53"/>
      <c r="L71" s="53"/>
    </row>
    <row r="72" spans="3:21" ht="18" x14ac:dyDescent="0.35">
      <c r="C72" s="1" t="s">
        <v>90</v>
      </c>
      <c r="D72" s="5"/>
      <c r="E72" s="2" t="s">
        <v>89</v>
      </c>
      <c r="F72" s="6"/>
      <c r="G72" s="6"/>
      <c r="H72" s="6"/>
    </row>
    <row r="73" spans="3:21" ht="18" x14ac:dyDescent="0.35">
      <c r="C73" s="1" t="s">
        <v>93</v>
      </c>
      <c r="D73" s="5"/>
      <c r="E73" t="s">
        <v>91</v>
      </c>
      <c r="G73" s="2"/>
    </row>
    <row r="74" spans="3:21" x14ac:dyDescent="0.25">
      <c r="E74" s="133"/>
      <c r="F74" s="133"/>
      <c r="G74" s="133"/>
      <c r="H74" s="133"/>
    </row>
    <row r="75" spans="3:21" x14ac:dyDescent="0.25">
      <c r="C75" s="13" t="s">
        <v>0</v>
      </c>
      <c r="D75" s="1">
        <v>0.75</v>
      </c>
      <c r="G75" s="2"/>
    </row>
    <row r="76" spans="3:21" x14ac:dyDescent="0.25">
      <c r="C76" s="13" t="s">
        <v>1</v>
      </c>
      <c r="D76" s="1">
        <f>1-D75</f>
        <v>0.25</v>
      </c>
      <c r="G76" s="2"/>
    </row>
    <row r="77" spans="3:21" x14ac:dyDescent="0.25">
      <c r="C77" s="13" t="s">
        <v>2</v>
      </c>
      <c r="D77" s="1">
        <v>175</v>
      </c>
      <c r="E77" s="133"/>
      <c r="F77" s="133"/>
      <c r="G77" s="133"/>
      <c r="H77" s="133"/>
    </row>
    <row r="78" spans="3:21" x14ac:dyDescent="0.25">
      <c r="C78" s="13" t="s">
        <v>3</v>
      </c>
      <c r="D78" s="1">
        <v>250</v>
      </c>
      <c r="G78" s="2"/>
    </row>
    <row r="79" spans="3:21" ht="15.75" thickBot="1" x14ac:dyDescent="0.3">
      <c r="C79" s="13" t="s">
        <v>4</v>
      </c>
      <c r="D79" s="16">
        <f>D77/D78</f>
        <v>0.7</v>
      </c>
      <c r="G79" s="135"/>
      <c r="H79" s="135"/>
      <c r="I79" s="135"/>
      <c r="J79" s="135"/>
      <c r="K79" s="135"/>
      <c r="L79" s="135"/>
      <c r="M79" s="135"/>
    </row>
    <row r="80" spans="3:21" ht="15" customHeight="1" x14ac:dyDescent="0.25">
      <c r="C80" s="127" t="s">
        <v>94</v>
      </c>
      <c r="D80" s="136"/>
      <c r="E80" s="136"/>
      <c r="F80" s="136"/>
      <c r="G80" s="136"/>
      <c r="H80" s="136"/>
      <c r="I80" s="136"/>
      <c r="J80" s="136"/>
      <c r="K80" s="136"/>
      <c r="L80" s="136"/>
      <c r="M80" s="136"/>
      <c r="N80" s="136"/>
      <c r="P80" s="21" t="s">
        <v>15</v>
      </c>
      <c r="Q80" s="22"/>
      <c r="R80" s="22"/>
      <c r="S80" s="23"/>
      <c r="T80"/>
      <c r="U80"/>
    </row>
    <row r="81" spans="3:22" x14ac:dyDescent="0.25">
      <c r="C81" s="136"/>
      <c r="D81" s="136"/>
      <c r="E81" s="136"/>
      <c r="F81" s="136"/>
      <c r="G81" s="136"/>
      <c r="H81" s="136"/>
      <c r="I81" s="136"/>
      <c r="J81" s="136"/>
      <c r="K81" s="136"/>
      <c r="L81" s="136"/>
      <c r="M81" s="136"/>
      <c r="N81" s="136"/>
      <c r="P81" s="24" t="s">
        <v>16</v>
      </c>
      <c r="Q81" s="25">
        <v>0.1</v>
      </c>
      <c r="R81" s="25"/>
      <c r="S81" s="26"/>
      <c r="T81"/>
      <c r="U81"/>
    </row>
    <row r="82" spans="3:22" x14ac:dyDescent="0.25">
      <c r="C82" s="137" t="s">
        <v>5</v>
      </c>
      <c r="D82" s="137"/>
      <c r="E82" s="137"/>
      <c r="F82" s="8"/>
      <c r="G82" s="8"/>
      <c r="H82" s="8"/>
      <c r="I82" s="8"/>
      <c r="J82" s="8"/>
      <c r="K82" s="8"/>
      <c r="L82" s="8"/>
      <c r="P82" s="27" t="s">
        <v>27</v>
      </c>
      <c r="Q82" s="25">
        <v>0.75</v>
      </c>
      <c r="R82" s="25"/>
      <c r="S82" s="26"/>
      <c r="T82"/>
      <c r="U82"/>
    </row>
    <row r="83" spans="3:22" x14ac:dyDescent="0.25">
      <c r="C83" s="1" t="s">
        <v>26</v>
      </c>
      <c r="E83" s="1">
        <f>_xlfn.NORM.S.INV(0.1/2)</f>
        <v>-1.6448536269514726</v>
      </c>
      <c r="F83" s="1">
        <f>_xlfn.NORM.S.INV(1 - 0.1/2)</f>
        <v>1.6448536269514715</v>
      </c>
      <c r="G83" s="135" t="s">
        <v>95</v>
      </c>
      <c r="H83" s="135"/>
      <c r="I83" s="135"/>
      <c r="J83" s="135"/>
      <c r="K83" s="135"/>
      <c r="L83" s="135"/>
      <c r="M83" s="135"/>
      <c r="O83" s="6"/>
      <c r="P83" s="27" t="s">
        <v>28</v>
      </c>
      <c r="Q83" s="25">
        <v>175</v>
      </c>
      <c r="R83" s="25"/>
      <c r="S83" s="26"/>
      <c r="T83"/>
      <c r="U83"/>
    </row>
    <row r="84" spans="3:22" x14ac:dyDescent="0.25">
      <c r="C84" s="133" t="s">
        <v>6</v>
      </c>
      <c r="D84" s="133"/>
      <c r="E84" s="1">
        <f>(D79-D75)/SQRT(D75*D76/D78)</f>
        <v>-1.8257418583505554</v>
      </c>
      <c r="G84" s="4" t="s">
        <v>96</v>
      </c>
      <c r="P84" s="27" t="s">
        <v>29</v>
      </c>
      <c r="Q84" s="25">
        <v>250</v>
      </c>
      <c r="R84" s="25"/>
      <c r="S84" s="26"/>
      <c r="T84"/>
      <c r="U84"/>
    </row>
    <row r="85" spans="3:22" x14ac:dyDescent="0.25">
      <c r="C85" s="115" t="s">
        <v>97</v>
      </c>
      <c r="D85" s="132"/>
      <c r="E85" s="132"/>
      <c r="F85" s="132"/>
      <c r="G85" s="132"/>
      <c r="H85" s="132"/>
      <c r="I85" s="132"/>
      <c r="J85" s="132"/>
      <c r="K85" s="132"/>
      <c r="L85" s="132"/>
      <c r="P85" s="28"/>
      <c r="Q85" s="25"/>
      <c r="R85" s="25"/>
      <c r="S85" s="26"/>
      <c r="T85"/>
      <c r="U85"/>
    </row>
    <row r="86" spans="3:22" x14ac:dyDescent="0.25">
      <c r="C86" s="132"/>
      <c r="D86" s="132"/>
      <c r="E86" s="132"/>
      <c r="F86" s="132"/>
      <c r="G86" s="132"/>
      <c r="H86" s="132"/>
      <c r="I86" s="132"/>
      <c r="J86" s="132"/>
      <c r="K86" s="132"/>
      <c r="L86" s="132"/>
      <c r="P86" s="29" t="s">
        <v>31</v>
      </c>
      <c r="Q86" s="25">
        <f>1-Q82</f>
        <v>0.25</v>
      </c>
      <c r="R86" s="25"/>
      <c r="S86" s="26"/>
      <c r="T86"/>
      <c r="U86"/>
    </row>
    <row r="87" spans="3:22" x14ac:dyDescent="0.25">
      <c r="C87" s="132"/>
      <c r="D87" s="132"/>
      <c r="E87" s="132"/>
      <c r="F87" s="132"/>
      <c r="G87" s="132"/>
      <c r="H87" s="132"/>
      <c r="I87" s="132"/>
      <c r="J87" s="132"/>
      <c r="K87" s="132"/>
      <c r="L87" s="132"/>
      <c r="P87" s="30" t="s">
        <v>32</v>
      </c>
      <c r="Q87" s="25">
        <f>Q83/Q84</f>
        <v>0.7</v>
      </c>
      <c r="R87" s="25"/>
      <c r="S87" s="26"/>
      <c r="T87"/>
      <c r="U87"/>
    </row>
    <row r="88" spans="3:22" x14ac:dyDescent="0.25">
      <c r="C88" s="3" t="s">
        <v>7</v>
      </c>
      <c r="G88" s="2"/>
      <c r="P88" s="31"/>
      <c r="Q88" s="25"/>
      <c r="R88" s="25"/>
      <c r="S88" s="26"/>
      <c r="T88"/>
      <c r="U88"/>
    </row>
    <row r="89" spans="3:22" x14ac:dyDescent="0.25">
      <c r="C89" s="7" t="s">
        <v>25</v>
      </c>
      <c r="E89" s="17">
        <f>2 * _xlfn.NORM.S.DIST(E84,1)</f>
        <v>6.788915486182874E-2</v>
      </c>
      <c r="G89" s="4" t="s">
        <v>98</v>
      </c>
      <c r="P89" s="30" t="s">
        <v>35</v>
      </c>
      <c r="Q89" s="25">
        <f>_xlfn.NORM.S.INV(Q81/2)</f>
        <v>-1.6448536269514726</v>
      </c>
      <c r="R89" s="32" t="s">
        <v>19</v>
      </c>
      <c r="S89" s="26">
        <f>-Q89</f>
        <v>1.6448536269514726</v>
      </c>
      <c r="T89"/>
      <c r="U89"/>
    </row>
    <row r="90" spans="3:22" x14ac:dyDescent="0.25">
      <c r="C90" s="115" t="s">
        <v>157</v>
      </c>
      <c r="D90" s="132"/>
      <c r="E90" s="132"/>
      <c r="F90" s="132"/>
      <c r="G90" s="132"/>
      <c r="H90" s="132"/>
      <c r="I90" s="132"/>
      <c r="J90" s="132"/>
      <c r="K90" s="132"/>
      <c r="L90" s="132"/>
      <c r="P90" s="30" t="s">
        <v>34</v>
      </c>
      <c r="Q90" s="25">
        <f>(Q87-Q82)/SQRT(Q82*Q86/Q84)</f>
        <v>-1.8257418583505554</v>
      </c>
      <c r="R90" s="25"/>
      <c r="S90" s="26"/>
      <c r="T90"/>
      <c r="U90"/>
    </row>
    <row r="91" spans="3:22" ht="15.75" thickBot="1" x14ac:dyDescent="0.3">
      <c r="C91" s="132"/>
      <c r="D91" s="132"/>
      <c r="E91" s="132"/>
      <c r="F91" s="132"/>
      <c r="G91" s="132"/>
      <c r="H91" s="132"/>
      <c r="I91" s="132"/>
      <c r="J91" s="132"/>
      <c r="K91" s="132"/>
      <c r="L91" s="132"/>
      <c r="P91" s="33" t="s">
        <v>49</v>
      </c>
      <c r="Q91" s="34">
        <f>IF(Q90&gt;0,2*(1-_xlfn.NORM.S.DIST(Q90,TRUE)),2*_xlfn.NORM.S.DIST(Q90,TRUE))</f>
        <v>6.788915486182874E-2</v>
      </c>
      <c r="R91" s="34"/>
      <c r="S91" s="35"/>
      <c r="T91" t="s">
        <v>43</v>
      </c>
      <c r="U91"/>
    </row>
    <row r="92" spans="3:22" x14ac:dyDescent="0.25">
      <c r="C92" s="132"/>
      <c r="D92" s="132"/>
      <c r="E92" s="132"/>
      <c r="F92" s="132"/>
      <c r="G92" s="132"/>
      <c r="H92" s="132"/>
      <c r="I92" s="132"/>
      <c r="J92" s="132"/>
      <c r="K92" s="132"/>
      <c r="L92" s="132"/>
      <c r="P92"/>
      <c r="Q92"/>
      <c r="R92"/>
      <c r="S92"/>
      <c r="T92"/>
      <c r="U92"/>
    </row>
    <row r="93" spans="3:22" x14ac:dyDescent="0.25">
      <c r="C93" s="18"/>
      <c r="D93" s="18"/>
      <c r="E93" s="18"/>
      <c r="F93" s="18"/>
      <c r="G93" s="18"/>
      <c r="H93" s="18"/>
      <c r="I93" s="18"/>
      <c r="J93" s="18"/>
      <c r="K93" s="18"/>
      <c r="L93" s="18"/>
      <c r="P93"/>
      <c r="Q93"/>
      <c r="R93"/>
      <c r="S93"/>
      <c r="T93"/>
      <c r="U93"/>
    </row>
    <row r="94" spans="3:22" x14ac:dyDescent="0.25">
      <c r="G94" s="2"/>
    </row>
    <row r="95" spans="3:22" x14ac:dyDescent="0.25">
      <c r="G95" s="2"/>
    </row>
    <row r="96" spans="3:22" x14ac:dyDescent="0.25">
      <c r="P96"/>
      <c r="Q96"/>
      <c r="R96"/>
      <c r="S96"/>
      <c r="T96"/>
      <c r="U96"/>
      <c r="V96"/>
    </row>
    <row r="97" spans="2:22" ht="16.5" thickBot="1" x14ac:dyDescent="0.3">
      <c r="B97" s="128" t="s">
        <v>75</v>
      </c>
      <c r="C97" s="128"/>
      <c r="D97" s="128"/>
      <c r="E97" s="128"/>
      <c r="F97" s="128"/>
      <c r="G97" s="128"/>
      <c r="H97" s="128"/>
      <c r="I97" s="128"/>
      <c r="J97" s="128"/>
      <c r="K97" s="128"/>
      <c r="L97" s="128"/>
      <c r="P97"/>
      <c r="Q97"/>
      <c r="R97"/>
      <c r="S97"/>
      <c r="T97"/>
      <c r="U97"/>
      <c r="V97"/>
    </row>
    <row r="98" spans="2:22" ht="15.75" x14ac:dyDescent="0.25">
      <c r="B98" s="62"/>
      <c r="C98" s="62"/>
      <c r="D98" s="62"/>
      <c r="E98" s="62"/>
      <c r="F98" s="62"/>
      <c r="G98" s="62"/>
      <c r="H98" s="62"/>
      <c r="I98" s="62"/>
      <c r="J98" s="62"/>
      <c r="K98" s="62"/>
      <c r="L98" s="62"/>
      <c r="P98"/>
      <c r="Q98"/>
      <c r="R98"/>
      <c r="S98"/>
      <c r="T98"/>
      <c r="U98"/>
      <c r="V98"/>
    </row>
    <row r="99" spans="2:22" ht="18.75" x14ac:dyDescent="0.3">
      <c r="C99" s="126" t="s">
        <v>78</v>
      </c>
      <c r="D99" s="126"/>
      <c r="E99" s="126"/>
      <c r="F99" s="126"/>
      <c r="G99" s="126"/>
      <c r="H99" s="126"/>
      <c r="I99" s="126"/>
      <c r="J99" s="126"/>
      <c r="K99" s="126"/>
      <c r="L99" s="126"/>
    </row>
    <row r="100" spans="2:22" x14ac:dyDescent="0.25">
      <c r="C100" s="127" t="s">
        <v>158</v>
      </c>
      <c r="D100" s="127"/>
      <c r="E100" s="127"/>
      <c r="F100" s="127"/>
      <c r="G100" s="127"/>
      <c r="H100" s="127"/>
      <c r="I100" s="127"/>
      <c r="J100" s="127"/>
      <c r="K100" s="127"/>
      <c r="L100" s="127"/>
    </row>
    <row r="101" spans="2:22" x14ac:dyDescent="0.25">
      <c r="C101" s="127"/>
      <c r="D101" s="127"/>
      <c r="E101" s="127"/>
      <c r="F101" s="127"/>
      <c r="G101" s="127"/>
      <c r="H101" s="127"/>
      <c r="I101" s="127"/>
      <c r="J101" s="127"/>
      <c r="K101" s="127"/>
      <c r="L101" s="127"/>
    </row>
    <row r="102" spans="2:22" x14ac:dyDescent="0.25">
      <c r="C102" s="127"/>
      <c r="D102" s="127"/>
      <c r="E102" s="127"/>
      <c r="F102" s="127"/>
      <c r="G102" s="127"/>
      <c r="H102" s="127"/>
      <c r="I102" s="127"/>
      <c r="J102" s="127"/>
      <c r="K102" s="127"/>
      <c r="L102" s="127"/>
    </row>
    <row r="103" spans="2:22" x14ac:dyDescent="0.25">
      <c r="C103" s="127"/>
      <c r="D103" s="127"/>
      <c r="E103" s="127"/>
      <c r="F103" s="127"/>
      <c r="G103" s="127"/>
      <c r="H103" s="127"/>
      <c r="I103" s="127"/>
      <c r="J103" s="127"/>
      <c r="K103" s="127"/>
      <c r="L103" s="127"/>
    </row>
    <row r="104" spans="2:22" x14ac:dyDescent="0.25">
      <c r="C104" s="127"/>
      <c r="D104" s="127"/>
      <c r="E104" s="127"/>
      <c r="F104" s="127"/>
      <c r="G104" s="127"/>
      <c r="H104" s="127"/>
      <c r="I104" s="127"/>
      <c r="J104" s="127"/>
      <c r="K104" s="127"/>
      <c r="L104" s="127"/>
    </row>
    <row r="105" spans="2:22" x14ac:dyDescent="0.25">
      <c r="C105" s="127"/>
      <c r="D105" s="127"/>
      <c r="E105" s="127"/>
      <c r="F105" s="127"/>
      <c r="G105" s="127"/>
      <c r="H105" s="127"/>
      <c r="I105" s="127"/>
      <c r="J105" s="127"/>
      <c r="K105" s="127"/>
      <c r="L105" s="127"/>
    </row>
    <row r="106" spans="2:22" x14ac:dyDescent="0.25">
      <c r="C106" s="41"/>
      <c r="D106" s="40"/>
      <c r="E106" s="40"/>
      <c r="F106" s="40"/>
      <c r="G106" s="40"/>
    </row>
    <row r="107" spans="2:22" ht="18" x14ac:dyDescent="0.35">
      <c r="C107" s="1" t="s">
        <v>100</v>
      </c>
      <c r="G107" s="2" t="s">
        <v>89</v>
      </c>
      <c r="H107" s="43"/>
      <c r="I107" s="43"/>
      <c r="J107" s="10"/>
      <c r="K107" s="10"/>
      <c r="L107" s="10"/>
      <c r="M107" s="10"/>
      <c r="N107" s="10"/>
      <c r="O107" s="10"/>
      <c r="P107" s="10"/>
      <c r="Q107" s="10"/>
      <c r="R107" s="10"/>
      <c r="S107" s="10"/>
    </row>
    <row r="108" spans="2:22" ht="18" x14ac:dyDescent="0.35">
      <c r="C108" s="1" t="s">
        <v>102</v>
      </c>
      <c r="E108" t="s">
        <v>99</v>
      </c>
      <c r="G108" s="2"/>
    </row>
    <row r="109" spans="2:22" x14ac:dyDescent="0.25">
      <c r="C109" s="15" t="s">
        <v>105</v>
      </c>
      <c r="D109" s="1">
        <v>0.1</v>
      </c>
      <c r="G109" s="2"/>
    </row>
    <row r="110" spans="2:22" x14ac:dyDescent="0.25">
      <c r="C110" s="13" t="s">
        <v>3</v>
      </c>
      <c r="D110" s="11">
        <v>25</v>
      </c>
      <c r="G110" s="2"/>
    </row>
    <row r="111" spans="2:22" ht="17.25" x14ac:dyDescent="0.25">
      <c r="C111" s="13" t="s">
        <v>12</v>
      </c>
      <c r="D111" s="19">
        <f>SQRT(0.015)</f>
        <v>0.1224744871391589</v>
      </c>
      <c r="E111" t="s">
        <v>101</v>
      </c>
      <c r="G111" s="2"/>
    </row>
    <row r="112" spans="2:22" ht="15.75" thickBot="1" x14ac:dyDescent="0.3">
      <c r="C112" s="14" t="s">
        <v>9</v>
      </c>
      <c r="D112" s="1">
        <v>0.01</v>
      </c>
      <c r="E112"/>
    </row>
    <row r="113" spans="3:22" x14ac:dyDescent="0.25">
      <c r="C113" s="129" t="s">
        <v>159</v>
      </c>
      <c r="D113" s="133"/>
      <c r="E113" s="133"/>
      <c r="F113" s="133"/>
      <c r="G113" s="133"/>
      <c r="H113" s="133"/>
      <c r="I113" s="133"/>
      <c r="J113" s="133"/>
      <c r="K113" s="133"/>
      <c r="L113" s="133"/>
      <c r="M113" s="133"/>
      <c r="P113" s="21" t="s">
        <v>45</v>
      </c>
      <c r="Q113" s="22"/>
      <c r="R113" s="22"/>
      <c r="S113" s="23"/>
    </row>
    <row r="114" spans="3:22" x14ac:dyDescent="0.25">
      <c r="C114" s="130" t="s">
        <v>153</v>
      </c>
      <c r="D114" s="130"/>
      <c r="E114" s="130"/>
      <c r="F114" s="130"/>
      <c r="G114" s="130"/>
      <c r="H114" s="130"/>
      <c r="I114" s="130"/>
      <c r="J114" s="130"/>
      <c r="K114" s="130"/>
      <c r="P114" s="24" t="s">
        <v>16</v>
      </c>
      <c r="Q114" s="25">
        <v>0.01</v>
      </c>
      <c r="R114" s="25"/>
      <c r="S114" s="26"/>
    </row>
    <row r="115" spans="3:22" x14ac:dyDescent="0.25">
      <c r="C115" s="51" t="s">
        <v>103</v>
      </c>
      <c r="E115" s="1">
        <f>_xlfn.CHISQ.INV.RT(D112,D110-1)</f>
        <v>42.979820139351638</v>
      </c>
      <c r="G115" s="9" t="s">
        <v>106</v>
      </c>
      <c r="I115" s="1" t="s">
        <v>107</v>
      </c>
      <c r="P115" s="36" t="s">
        <v>29</v>
      </c>
      <c r="Q115" s="20">
        <v>25</v>
      </c>
      <c r="R115" s="25"/>
      <c r="S115" s="26"/>
    </row>
    <row r="116" spans="3:22" x14ac:dyDescent="0.25">
      <c r="G116" s="9"/>
      <c r="P116" s="27" t="s">
        <v>41</v>
      </c>
      <c r="Q116" s="25">
        <f>SQRT(0.015)</f>
        <v>0.1224744871391589</v>
      </c>
      <c r="R116" s="25"/>
      <c r="S116" s="26"/>
    </row>
    <row r="117" spans="3:22" x14ac:dyDescent="0.25">
      <c r="C117" s="1" t="s">
        <v>108</v>
      </c>
      <c r="F117" s="1">
        <f>(D110-1)*D111^2/D109^2</f>
        <v>35.999999999999993</v>
      </c>
      <c r="G117" s="9" t="s">
        <v>104</v>
      </c>
      <c r="P117" s="37" t="s">
        <v>46</v>
      </c>
      <c r="Q117" s="25">
        <v>0.1</v>
      </c>
      <c r="R117" s="25"/>
      <c r="S117" s="26"/>
      <c r="T117"/>
      <c r="U117"/>
      <c r="V117"/>
    </row>
    <row r="118" spans="3:22" x14ac:dyDescent="0.25">
      <c r="C118" s="115" t="s">
        <v>160</v>
      </c>
      <c r="D118" s="116"/>
      <c r="E118" s="116"/>
      <c r="F118" s="116"/>
      <c r="G118" s="116"/>
      <c r="H118" s="116"/>
      <c r="I118" s="116"/>
      <c r="J118" s="116"/>
      <c r="K118" s="116"/>
      <c r="L118" s="116"/>
      <c r="M118" s="116"/>
      <c r="N118" s="116"/>
      <c r="P118" s="29" t="s">
        <v>47</v>
      </c>
      <c r="Q118" s="25">
        <f>Q116^2</f>
        <v>1.4999999999999999E-2</v>
      </c>
      <c r="R118" s="25"/>
      <c r="S118" s="26"/>
      <c r="T118"/>
      <c r="U118"/>
      <c r="V118"/>
    </row>
    <row r="119" spans="3:22" ht="15.75" x14ac:dyDescent="0.25">
      <c r="C119" s="116"/>
      <c r="D119" s="116"/>
      <c r="E119" s="116"/>
      <c r="F119" s="116"/>
      <c r="G119" s="116"/>
      <c r="H119" s="116"/>
      <c r="I119" s="116"/>
      <c r="J119" s="116"/>
      <c r="K119" s="116"/>
      <c r="L119" s="116"/>
      <c r="M119" s="116"/>
      <c r="N119" s="116"/>
      <c r="O119" s="39"/>
      <c r="P119" s="38" t="s">
        <v>48</v>
      </c>
      <c r="Q119" s="25">
        <f>Q117^2</f>
        <v>1.0000000000000002E-2</v>
      </c>
      <c r="R119" s="25"/>
      <c r="S119" s="26"/>
      <c r="T119"/>
      <c r="U119"/>
      <c r="V119"/>
    </row>
    <row r="120" spans="3:22" x14ac:dyDescent="0.25">
      <c r="C120" s="42"/>
      <c r="D120" s="42"/>
      <c r="E120" s="42"/>
      <c r="F120" s="42"/>
      <c r="G120" s="42"/>
      <c r="H120" s="42"/>
      <c r="I120" s="42"/>
      <c r="J120" s="42"/>
      <c r="K120" s="42"/>
      <c r="L120" s="42"/>
      <c r="M120" s="42"/>
      <c r="N120" s="42"/>
      <c r="P120" s="31"/>
      <c r="Q120" s="25" t="s">
        <v>18</v>
      </c>
      <c r="R120" s="25"/>
      <c r="S120" s="26" t="s">
        <v>17</v>
      </c>
      <c r="T120"/>
      <c r="U120"/>
      <c r="V120"/>
    </row>
    <row r="121" spans="3:22" x14ac:dyDescent="0.25">
      <c r="C121" s="3" t="s">
        <v>7</v>
      </c>
      <c r="P121" s="30" t="s">
        <v>35</v>
      </c>
      <c r="Q121" s="25">
        <f>_xlfn.CHISQ.INV(Q114,Q115-1)</f>
        <v>10.856361475532282</v>
      </c>
      <c r="R121" s="32" t="s">
        <v>20</v>
      </c>
      <c r="S121" s="26">
        <f>_xlfn.CHISQ.INV.RT(Q114,Q115-1)</f>
        <v>42.979820139351638</v>
      </c>
      <c r="T121"/>
      <c r="U121"/>
      <c r="V121"/>
    </row>
    <row r="122" spans="3:22" x14ac:dyDescent="0.25">
      <c r="C122" s="7" t="s">
        <v>25</v>
      </c>
      <c r="E122" s="19">
        <f>1 -_xlfn.CHISQ.DIST(F117,D110-1,1)</f>
        <v>5.4887424488189507E-2</v>
      </c>
      <c r="G122" s="9" t="s">
        <v>131</v>
      </c>
      <c r="H122" s="9"/>
      <c r="I122" s="9"/>
      <c r="P122" s="30" t="s">
        <v>34</v>
      </c>
      <c r="Q122" s="25">
        <f>(Q115-1)*Q118/Q119</f>
        <v>35.999999999999993</v>
      </c>
      <c r="R122" s="25"/>
      <c r="S122" s="26"/>
      <c r="T122"/>
      <c r="U122"/>
      <c r="V122"/>
    </row>
    <row r="123" spans="3:22" ht="15.75" thickBot="1" x14ac:dyDescent="0.3">
      <c r="C123" s="117" t="s">
        <v>161</v>
      </c>
      <c r="D123" s="118"/>
      <c r="E123" s="118"/>
      <c r="F123" s="118"/>
      <c r="G123" s="118"/>
      <c r="H123" s="118"/>
      <c r="I123" s="118"/>
      <c r="J123" s="118"/>
      <c r="K123" s="118"/>
      <c r="L123" s="118"/>
      <c r="M123" s="118"/>
      <c r="N123" s="118"/>
      <c r="P123" s="33" t="s">
        <v>49</v>
      </c>
      <c r="Q123" s="34">
        <f>IF(Q122&lt;=Q121,(_xlfn.CHISQ.DIST(Q122,Q115-1,TRUE)),IF(Q122&gt;=S121,_xlfn.CHISQ.DIST.RT(Q122,Q115-1),IF(Q116&gt;Q117,_xlfn.CHISQ.DIST.RT(Q122,Q115-1),IF(Q116&lt;Q117,(_xlfn.CHISQ.DIST(Q122,Q115-1,TRUE)),0.5))))</f>
        <v>5.4887424488189528E-2</v>
      </c>
      <c r="R123" s="34"/>
      <c r="S123" s="35"/>
      <c r="T123"/>
      <c r="U123"/>
      <c r="V123"/>
    </row>
    <row r="124" spans="3:22" x14ac:dyDescent="0.25">
      <c r="C124" s="118"/>
      <c r="D124" s="118"/>
      <c r="E124" s="118"/>
      <c r="F124" s="118"/>
      <c r="G124" s="118"/>
      <c r="H124" s="118"/>
      <c r="I124" s="118"/>
      <c r="J124" s="118"/>
      <c r="K124" s="118"/>
      <c r="L124" s="118"/>
      <c r="M124" s="118"/>
      <c r="N124" s="118"/>
      <c r="T124"/>
      <c r="U124"/>
      <c r="V124"/>
    </row>
    <row r="125" spans="3:22" x14ac:dyDescent="0.25">
      <c r="T125"/>
      <c r="U125"/>
      <c r="V125"/>
    </row>
    <row r="126" spans="3:22" x14ac:dyDescent="0.25">
      <c r="T126"/>
      <c r="U126"/>
      <c r="V126"/>
    </row>
    <row r="128" spans="3:22" x14ac:dyDescent="0.25">
      <c r="C128" s="52"/>
      <c r="D128" s="52"/>
      <c r="E128" s="52"/>
      <c r="F128" s="52"/>
      <c r="G128" s="52"/>
      <c r="H128" s="52"/>
      <c r="I128" s="52"/>
      <c r="J128" s="52"/>
      <c r="K128" s="52"/>
      <c r="L128" s="52"/>
      <c r="P128"/>
      <c r="Q128"/>
      <c r="R128"/>
      <c r="S128"/>
      <c r="T128"/>
      <c r="U128"/>
    </row>
    <row r="129" spans="2:22" ht="16.5" thickBot="1" x14ac:dyDescent="0.3">
      <c r="B129" s="128" t="s">
        <v>86</v>
      </c>
      <c r="C129" s="128"/>
      <c r="D129" s="128"/>
      <c r="E129" s="128"/>
      <c r="F129" s="128"/>
      <c r="G129" s="128"/>
      <c r="H129" s="128"/>
      <c r="I129" s="128"/>
      <c r="J129" s="128"/>
      <c r="K129" s="128"/>
      <c r="L129" s="128"/>
      <c r="P129"/>
      <c r="Q129"/>
      <c r="R129"/>
      <c r="S129"/>
      <c r="T129"/>
      <c r="U129"/>
      <c r="V129"/>
    </row>
    <row r="130" spans="2:22" ht="15.75" x14ac:dyDescent="0.25">
      <c r="B130" s="62"/>
      <c r="C130" s="62"/>
      <c r="D130" s="62"/>
      <c r="E130" s="62"/>
      <c r="F130" s="62"/>
      <c r="G130" s="62"/>
      <c r="H130" s="62"/>
      <c r="I130" s="62"/>
      <c r="J130" s="62"/>
      <c r="K130" s="62"/>
      <c r="L130" s="62"/>
      <c r="P130"/>
      <c r="Q130"/>
      <c r="R130"/>
      <c r="S130"/>
      <c r="T130"/>
      <c r="U130"/>
      <c r="V130"/>
    </row>
    <row r="131" spans="2:22" ht="18.75" x14ac:dyDescent="0.3">
      <c r="C131" s="126" t="s">
        <v>87</v>
      </c>
      <c r="D131" s="126"/>
      <c r="E131" s="126"/>
      <c r="F131" s="126"/>
      <c r="G131" s="126"/>
      <c r="H131" s="126"/>
      <c r="I131" s="126"/>
      <c r="J131" s="126"/>
      <c r="K131" s="126"/>
      <c r="L131" s="126"/>
    </row>
    <row r="132" spans="2:22" x14ac:dyDescent="0.25">
      <c r="C132" s="127" t="s">
        <v>162</v>
      </c>
      <c r="D132" s="127"/>
      <c r="E132" s="127"/>
      <c r="F132" s="127"/>
      <c r="G132" s="127"/>
      <c r="H132" s="127"/>
      <c r="I132" s="127"/>
      <c r="J132" s="127"/>
      <c r="K132" s="127"/>
      <c r="L132" s="127"/>
    </row>
    <row r="133" spans="2:22" x14ac:dyDescent="0.25">
      <c r="C133" s="127"/>
      <c r="D133" s="127"/>
      <c r="E133" s="127"/>
      <c r="F133" s="127"/>
      <c r="G133" s="127"/>
      <c r="H133" s="127"/>
      <c r="I133" s="127"/>
      <c r="J133" s="127"/>
      <c r="K133" s="127"/>
      <c r="L133" s="127"/>
    </row>
    <row r="134" spans="2:22" x14ac:dyDescent="0.25">
      <c r="C134" s="127"/>
      <c r="D134" s="127"/>
      <c r="E134" s="127"/>
      <c r="F134" s="127"/>
      <c r="G134" s="127"/>
      <c r="H134" s="127"/>
      <c r="I134" s="127"/>
      <c r="J134" s="127"/>
      <c r="K134" s="127"/>
      <c r="L134" s="127"/>
    </row>
    <row r="135" spans="2:22" x14ac:dyDescent="0.25">
      <c r="C135" s="127"/>
      <c r="D135" s="127"/>
      <c r="E135" s="127"/>
      <c r="F135" s="127"/>
      <c r="G135" s="127"/>
      <c r="H135" s="127"/>
      <c r="I135" s="127"/>
      <c r="J135" s="127"/>
      <c r="K135" s="127"/>
      <c r="L135" s="127"/>
    </row>
    <row r="136" spans="2:22" ht="15.75" thickBot="1" x14ac:dyDescent="0.3">
      <c r="C136" s="127"/>
      <c r="D136" s="127"/>
      <c r="E136" s="127"/>
      <c r="F136" s="127"/>
      <c r="G136" s="127"/>
      <c r="H136" s="127"/>
      <c r="I136" s="127"/>
      <c r="J136" s="127"/>
      <c r="K136" s="127"/>
      <c r="L136" s="127"/>
    </row>
    <row r="137" spans="2:22" ht="30" x14ac:dyDescent="0.25">
      <c r="C137" s="57"/>
      <c r="D137" s="57"/>
      <c r="E137" s="88"/>
      <c r="F137" s="89" t="s">
        <v>3</v>
      </c>
      <c r="G137" s="89" t="s">
        <v>114</v>
      </c>
      <c r="H137" s="90" t="s">
        <v>113</v>
      </c>
      <c r="I137" s="57"/>
      <c r="J137" s="57"/>
      <c r="K137" s="57"/>
      <c r="L137" s="57"/>
    </row>
    <row r="138" spans="2:22" x14ac:dyDescent="0.25">
      <c r="C138" s="57"/>
      <c r="D138" s="57"/>
      <c r="E138" s="91" t="s">
        <v>111</v>
      </c>
      <c r="F138" s="86">
        <v>20</v>
      </c>
      <c r="G138" s="87">
        <v>7</v>
      </c>
      <c r="H138" s="92">
        <v>3</v>
      </c>
      <c r="I138" s="57"/>
      <c r="J138" s="57"/>
      <c r="K138" s="57"/>
      <c r="L138" s="57"/>
    </row>
    <row r="139" spans="2:22" ht="15.75" thickBot="1" x14ac:dyDescent="0.3">
      <c r="C139" s="57"/>
      <c r="D139" s="57"/>
      <c r="E139" s="93" t="s">
        <v>112</v>
      </c>
      <c r="F139" s="94">
        <v>20</v>
      </c>
      <c r="G139" s="95">
        <v>8</v>
      </c>
      <c r="H139" s="96">
        <v>2</v>
      </c>
      <c r="I139" s="57"/>
      <c r="J139" s="57"/>
      <c r="K139" s="57"/>
      <c r="L139" s="57"/>
    </row>
    <row r="140" spans="2:22" x14ac:dyDescent="0.25">
      <c r="C140" s="57"/>
      <c r="D140" s="57"/>
      <c r="E140" s="57"/>
      <c r="F140" s="57"/>
      <c r="G140" s="57"/>
      <c r="H140" s="57"/>
      <c r="I140" s="57"/>
      <c r="J140" s="57"/>
      <c r="K140" s="57"/>
      <c r="L140" s="57"/>
    </row>
    <row r="141" spans="2:22" x14ac:dyDescent="0.25">
      <c r="C141" s="50"/>
      <c r="D141" s="49"/>
      <c r="E141" s="49"/>
      <c r="F141" s="49"/>
      <c r="G141" s="49"/>
    </row>
    <row r="142" spans="2:22" ht="18.75" x14ac:dyDescent="0.35">
      <c r="C142" s="1" t="s">
        <v>163</v>
      </c>
      <c r="E142" s="43"/>
      <c r="F142" s="43"/>
      <c r="G142" s="43"/>
      <c r="H142" s="43"/>
      <c r="I142" s="43"/>
      <c r="J142" s="10"/>
      <c r="K142" s="10"/>
      <c r="L142" s="10"/>
      <c r="M142" s="10"/>
      <c r="N142" s="10"/>
      <c r="O142" s="10"/>
      <c r="P142" s="10"/>
      <c r="Q142" s="10"/>
      <c r="R142" s="10"/>
      <c r="S142" s="10"/>
    </row>
    <row r="143" spans="2:22" ht="18" x14ac:dyDescent="0.35">
      <c r="C143" s="1" t="s">
        <v>164</v>
      </c>
      <c r="G143" s="1" t="s">
        <v>110</v>
      </c>
    </row>
    <row r="144" spans="2:22" ht="15.75" thickBot="1" x14ac:dyDescent="0.3">
      <c r="C144" s="129" t="s">
        <v>165</v>
      </c>
      <c r="D144" s="129"/>
      <c r="E144" s="129"/>
      <c r="F144" s="129"/>
      <c r="G144" s="129"/>
      <c r="H144" s="129"/>
      <c r="I144" s="129"/>
      <c r="J144" s="129"/>
      <c r="K144" s="129"/>
      <c r="L144" s="129"/>
      <c r="M144" s="129"/>
      <c r="N144" s="129"/>
      <c r="O144" s="129"/>
      <c r="P144" s="129"/>
    </row>
    <row r="145" spans="2:22" x14ac:dyDescent="0.25">
      <c r="C145" s="130" t="s">
        <v>153</v>
      </c>
      <c r="D145" s="130"/>
      <c r="E145" s="130"/>
      <c r="F145" s="130"/>
      <c r="G145" s="130"/>
      <c r="H145" s="130"/>
      <c r="I145" s="130"/>
      <c r="J145" s="130"/>
      <c r="K145" s="130"/>
      <c r="L145" s="130"/>
      <c r="M145" s="130"/>
      <c r="P145" s="73" t="s">
        <v>116</v>
      </c>
      <c r="Q145" s="76"/>
      <c r="R145" s="76"/>
      <c r="S145" s="77"/>
    </row>
    <row r="146" spans="2:22" x14ac:dyDescent="0.25">
      <c r="C146" s="103" t="s">
        <v>10</v>
      </c>
      <c r="E146" s="1">
        <f>_xlfn.T.INV.2T(0.05, 20+20-2)</f>
        <v>2.0243941639119702</v>
      </c>
      <c r="F146" s="104" t="s">
        <v>19</v>
      </c>
      <c r="G146" s="1">
        <f>-E146</f>
        <v>-2.0243941639119702</v>
      </c>
      <c r="H146" s="9" t="s">
        <v>127</v>
      </c>
      <c r="P146" s="97" t="s">
        <v>118</v>
      </c>
      <c r="Q146" s="98"/>
      <c r="R146" s="98"/>
      <c r="S146" s="99"/>
    </row>
    <row r="147" spans="2:22" ht="18" x14ac:dyDescent="0.35">
      <c r="E147" s="14" t="s">
        <v>128</v>
      </c>
      <c r="F147" s="11">
        <f>( (F138-1) * H138^2 + (F139-1)*H139^2 ) / (F138+F139+ - 2)</f>
        <v>6.5</v>
      </c>
      <c r="G147" s="9" t="s">
        <v>129</v>
      </c>
      <c r="P147" s="100" t="s">
        <v>115</v>
      </c>
      <c r="Q147" s="78">
        <v>0</v>
      </c>
      <c r="R147" s="63"/>
      <c r="S147" s="79"/>
    </row>
    <row r="148" spans="2:22" x14ac:dyDescent="0.25">
      <c r="C148" s="105" t="s">
        <v>11</v>
      </c>
      <c r="E148" s="1">
        <f>( (G138 - G139) - (0)) / SQRT( F147* (1/F138 + 1/ F139))</f>
        <v>-1.2403473458920844</v>
      </c>
      <c r="G148" s="9" t="s">
        <v>130</v>
      </c>
      <c r="P148" s="67" t="s">
        <v>82</v>
      </c>
      <c r="Q148" s="64">
        <v>0.05</v>
      </c>
      <c r="R148" s="64"/>
      <c r="S148" s="68"/>
      <c r="T148"/>
      <c r="U148"/>
      <c r="V148"/>
    </row>
    <row r="149" spans="2:22" ht="45" customHeight="1" x14ac:dyDescent="0.25">
      <c r="C149" s="131" t="s">
        <v>166</v>
      </c>
      <c r="D149" s="131"/>
      <c r="E149" s="131"/>
      <c r="F149" s="131"/>
      <c r="G149" s="131"/>
      <c r="H149" s="131"/>
      <c r="I149" s="131"/>
      <c r="J149" s="131"/>
      <c r="K149" s="131"/>
      <c r="L149" s="131"/>
      <c r="M149" s="131"/>
      <c r="N149" s="131"/>
      <c r="P149" s="65" t="s">
        <v>79</v>
      </c>
      <c r="Q149" s="78" t="s">
        <v>80</v>
      </c>
      <c r="R149" s="63"/>
      <c r="S149" s="79" t="s">
        <v>81</v>
      </c>
      <c r="T149"/>
      <c r="U149"/>
      <c r="V149"/>
    </row>
    <row r="150" spans="2:22" x14ac:dyDescent="0.25">
      <c r="C150" s="82"/>
      <c r="D150" s="82"/>
      <c r="E150" s="82"/>
      <c r="F150" s="82"/>
      <c r="G150" s="82"/>
      <c r="H150" s="82"/>
      <c r="I150" s="82"/>
      <c r="J150" s="82"/>
      <c r="K150" s="82"/>
      <c r="L150" s="82"/>
      <c r="M150" s="82"/>
      <c r="N150" s="82"/>
      <c r="O150" s="51"/>
      <c r="P150" s="67" t="s">
        <v>30</v>
      </c>
      <c r="Q150" s="64">
        <v>7</v>
      </c>
      <c r="R150" s="64"/>
      <c r="S150" s="68">
        <v>8</v>
      </c>
      <c r="T150"/>
      <c r="U150"/>
      <c r="V150"/>
    </row>
    <row r="151" spans="2:22" x14ac:dyDescent="0.25">
      <c r="C151" s="48"/>
      <c r="D151" s="48"/>
      <c r="E151" s="48"/>
      <c r="F151" s="48"/>
      <c r="G151" s="48"/>
      <c r="H151" s="48"/>
      <c r="I151" s="48"/>
      <c r="J151" s="48"/>
      <c r="K151" s="48"/>
      <c r="L151" s="48"/>
      <c r="M151" s="48"/>
      <c r="N151" s="48"/>
      <c r="P151" s="67" t="s">
        <v>29</v>
      </c>
      <c r="Q151" s="64">
        <v>20</v>
      </c>
      <c r="R151" s="64"/>
      <c r="S151" s="68">
        <v>20</v>
      </c>
      <c r="T151"/>
      <c r="U151"/>
      <c r="V151"/>
    </row>
    <row r="152" spans="2:22" x14ac:dyDescent="0.25">
      <c r="C152" s="3" t="s">
        <v>7</v>
      </c>
      <c r="G152" s="2"/>
      <c r="P152" s="67" t="s">
        <v>41</v>
      </c>
      <c r="Q152" s="64">
        <v>3</v>
      </c>
      <c r="R152" s="64"/>
      <c r="S152" s="68">
        <v>2</v>
      </c>
      <c r="T152"/>
      <c r="U152"/>
      <c r="V152"/>
    </row>
    <row r="153" spans="2:22" x14ac:dyDescent="0.25">
      <c r="C153" s="7" t="s">
        <v>25</v>
      </c>
      <c r="E153" s="19">
        <f>_xlfn.T.DIST.2T(ABS(E148), F138+F139-2)</f>
        <v>0.22245114062707791</v>
      </c>
      <c r="G153" s="9" t="s">
        <v>134</v>
      </c>
      <c r="H153" s="9"/>
      <c r="I153" s="9"/>
      <c r="P153" s="67"/>
      <c r="Q153" s="64"/>
      <c r="R153" s="64"/>
      <c r="S153" s="68"/>
      <c r="T153"/>
      <c r="U153"/>
      <c r="V153"/>
    </row>
    <row r="154" spans="2:22" x14ac:dyDescent="0.25">
      <c r="C154" s="117" t="s">
        <v>167</v>
      </c>
      <c r="D154" s="118"/>
      <c r="E154" s="118"/>
      <c r="F154" s="118"/>
      <c r="G154" s="118"/>
      <c r="H154" s="118"/>
      <c r="I154" s="118"/>
      <c r="J154" s="118"/>
      <c r="K154" s="118"/>
      <c r="L154" s="118"/>
      <c r="M154" s="118"/>
      <c r="N154" s="118"/>
      <c r="P154" s="101" t="s">
        <v>123</v>
      </c>
      <c r="Q154" s="64">
        <f xml:space="preserve"> ((Q151-1)*Q152^2 + (S151-1)*S152^2) / (Q151+S151-2)</f>
        <v>6.5</v>
      </c>
      <c r="R154" s="64"/>
      <c r="S154" s="68"/>
      <c r="T154"/>
      <c r="U154"/>
      <c r="V154"/>
    </row>
    <row r="155" spans="2:22" x14ac:dyDescent="0.25">
      <c r="C155" s="118"/>
      <c r="D155" s="118"/>
      <c r="E155" s="118"/>
      <c r="F155" s="118"/>
      <c r="G155" s="118"/>
      <c r="H155" s="118"/>
      <c r="I155" s="118"/>
      <c r="J155" s="118"/>
      <c r="K155" s="118"/>
      <c r="L155" s="118"/>
      <c r="M155" s="118"/>
      <c r="N155" s="118"/>
      <c r="P155" s="65"/>
      <c r="Q155" s="63"/>
      <c r="R155" s="63"/>
      <c r="S155" s="66"/>
      <c r="T155"/>
      <c r="U155"/>
      <c r="V155"/>
    </row>
    <row r="156" spans="2:22" x14ac:dyDescent="0.25">
      <c r="P156" s="69" t="s">
        <v>35</v>
      </c>
      <c r="Q156" s="63">
        <f>_xlfn.T.INV.2T(Q148,(Q151+S151-2))</f>
        <v>2.0243941639119702</v>
      </c>
      <c r="R156" s="63" t="s">
        <v>19</v>
      </c>
      <c r="S156" s="66">
        <f>-Q156</f>
        <v>-2.0243941639119702</v>
      </c>
      <c r="T156"/>
      <c r="U156"/>
      <c r="V156"/>
    </row>
    <row r="157" spans="2:22" x14ac:dyDescent="0.25">
      <c r="P157" s="69" t="s">
        <v>34</v>
      </c>
      <c r="Q157" s="63">
        <f>((Q150-S150)  -  (Q147) )/SQRT(Q154*( 1/Q151 + 1/S151))</f>
        <v>-1.2403473458920844</v>
      </c>
      <c r="R157" s="63"/>
      <c r="S157" s="66"/>
      <c r="T157"/>
      <c r="U157"/>
      <c r="V157"/>
    </row>
    <row r="158" spans="2:22" ht="15.75" thickBot="1" x14ac:dyDescent="0.3">
      <c r="P158" s="70" t="s">
        <v>49</v>
      </c>
      <c r="Q158" s="71">
        <f>_xlfn.T.DIST.2T(ABS(Q157),(Q151+S151 - 2))</f>
        <v>0.22245114062707791</v>
      </c>
      <c r="R158" s="71"/>
      <c r="S158" s="72"/>
    </row>
    <row r="160" spans="2:22" ht="16.5" thickBot="1" x14ac:dyDescent="0.3">
      <c r="B160" s="128" t="s">
        <v>76</v>
      </c>
      <c r="C160" s="128"/>
      <c r="D160" s="128"/>
      <c r="E160" s="128"/>
      <c r="F160" s="128"/>
      <c r="G160" s="128"/>
      <c r="H160" s="128"/>
      <c r="I160" s="128"/>
      <c r="J160" s="128"/>
      <c r="K160" s="128"/>
      <c r="L160" s="128"/>
      <c r="P160"/>
      <c r="Q160"/>
      <c r="R160"/>
      <c r="S160"/>
      <c r="T160"/>
      <c r="U160"/>
      <c r="V160"/>
    </row>
    <row r="161" spans="2:22" ht="16.5" thickBot="1" x14ac:dyDescent="0.3">
      <c r="B161" s="62"/>
      <c r="C161" s="62"/>
      <c r="D161" s="62"/>
      <c r="E161" s="62"/>
      <c r="F161" s="62"/>
      <c r="G161" s="62"/>
      <c r="H161" s="62"/>
      <c r="I161" s="62"/>
      <c r="J161" s="62"/>
      <c r="K161" s="62"/>
      <c r="L161" s="62"/>
      <c r="P161"/>
      <c r="Q161"/>
      <c r="R161"/>
      <c r="S161"/>
      <c r="T161"/>
      <c r="U161"/>
      <c r="V161"/>
    </row>
    <row r="162" spans="2:22" ht="18.75" x14ac:dyDescent="0.3">
      <c r="C162" s="126" t="s">
        <v>88</v>
      </c>
      <c r="D162" s="126"/>
      <c r="E162" s="126"/>
      <c r="F162" s="126"/>
      <c r="G162" s="126"/>
      <c r="H162" s="126"/>
      <c r="I162" s="126"/>
      <c r="J162" s="126"/>
      <c r="K162" s="126"/>
      <c r="L162" s="126"/>
      <c r="M162" s="123" t="s">
        <v>168</v>
      </c>
      <c r="N162" s="124"/>
      <c r="O162" s="125"/>
    </row>
    <row r="163" spans="2:22" x14ac:dyDescent="0.25">
      <c r="C163" s="127" t="s">
        <v>169</v>
      </c>
      <c r="D163" s="127"/>
      <c r="E163" s="127"/>
      <c r="F163" s="127"/>
      <c r="G163" s="127"/>
      <c r="H163" s="127"/>
      <c r="I163" s="127"/>
      <c r="J163" s="127"/>
      <c r="K163" s="127"/>
      <c r="L163" s="127"/>
      <c r="M163" s="120" t="s">
        <v>135</v>
      </c>
      <c r="N163" s="121" t="s">
        <v>136</v>
      </c>
      <c r="O163" s="122" t="s">
        <v>137</v>
      </c>
    </row>
    <row r="164" spans="2:22" x14ac:dyDescent="0.25">
      <c r="C164" s="127"/>
      <c r="D164" s="127"/>
      <c r="E164" s="127"/>
      <c r="F164" s="127"/>
      <c r="G164" s="127"/>
      <c r="H164" s="127"/>
      <c r="I164" s="127"/>
      <c r="J164" s="127"/>
      <c r="K164" s="127"/>
      <c r="L164" s="127"/>
      <c r="M164" s="120"/>
      <c r="N164" s="121"/>
      <c r="O164" s="122"/>
    </row>
    <row r="165" spans="2:22" x14ac:dyDescent="0.25">
      <c r="C165" s="127"/>
      <c r="D165" s="127"/>
      <c r="E165" s="127"/>
      <c r="F165" s="127"/>
      <c r="G165" s="127"/>
      <c r="H165" s="127"/>
      <c r="I165" s="127"/>
      <c r="J165" s="127"/>
      <c r="K165" s="127"/>
      <c r="L165" s="127"/>
      <c r="M165" s="108">
        <v>1</v>
      </c>
      <c r="N165" s="107">
        <v>0.5</v>
      </c>
      <c r="O165" s="109">
        <v>0.6</v>
      </c>
    </row>
    <row r="166" spans="2:22" x14ac:dyDescent="0.25">
      <c r="C166" s="127"/>
      <c r="D166" s="127"/>
      <c r="E166" s="127"/>
      <c r="F166" s="127"/>
      <c r="G166" s="127"/>
      <c r="H166" s="127"/>
      <c r="I166" s="127"/>
      <c r="J166" s="127"/>
      <c r="K166" s="127"/>
      <c r="L166" s="127"/>
      <c r="M166" s="108">
        <v>2</v>
      </c>
      <c r="N166" s="107">
        <v>0.4</v>
      </c>
      <c r="O166" s="109">
        <v>0.6</v>
      </c>
    </row>
    <row r="167" spans="2:22" x14ac:dyDescent="0.25">
      <c r="C167" s="127"/>
      <c r="D167" s="127"/>
      <c r="E167" s="127"/>
      <c r="F167" s="127"/>
      <c r="G167" s="127"/>
      <c r="H167" s="127"/>
      <c r="I167" s="127"/>
      <c r="J167" s="127"/>
      <c r="K167" s="127"/>
      <c r="L167" s="127"/>
      <c r="M167" s="108">
        <v>3</v>
      </c>
      <c r="N167" s="107">
        <v>0.7</v>
      </c>
      <c r="O167" s="109">
        <v>0.7</v>
      </c>
    </row>
    <row r="168" spans="2:22" x14ac:dyDescent="0.25">
      <c r="C168" s="127"/>
      <c r="D168" s="127"/>
      <c r="E168" s="127"/>
      <c r="F168" s="127"/>
      <c r="G168" s="127"/>
      <c r="H168" s="127"/>
      <c r="I168" s="127"/>
      <c r="J168" s="127"/>
      <c r="K168" s="127"/>
      <c r="L168" s="127"/>
      <c r="M168" s="108">
        <v>4</v>
      </c>
      <c r="N168" s="107">
        <v>0.6</v>
      </c>
      <c r="O168" s="109">
        <v>0.7</v>
      </c>
    </row>
    <row r="169" spans="2:22" ht="19.5" thickBot="1" x14ac:dyDescent="0.4">
      <c r="C169" s="1" t="s">
        <v>170</v>
      </c>
      <c r="D169" s="49"/>
      <c r="E169" s="49"/>
      <c r="F169" s="49"/>
      <c r="G169" s="49"/>
      <c r="M169" s="110">
        <v>5</v>
      </c>
      <c r="N169" s="111">
        <v>0.2</v>
      </c>
      <c r="O169" s="112">
        <v>0.5</v>
      </c>
    </row>
    <row r="170" spans="2:22" ht="18.75" customHeight="1" x14ac:dyDescent="0.35">
      <c r="C170" s="1" t="s">
        <v>142</v>
      </c>
      <c r="E170" s="106" t="s">
        <v>138</v>
      </c>
      <c r="F170" s="43"/>
      <c r="G170" s="43"/>
      <c r="H170" s="43"/>
      <c r="I170" s="43"/>
      <c r="J170" s="10"/>
      <c r="K170" s="10"/>
      <c r="L170" s="10"/>
      <c r="N170" s="113" t="s">
        <v>139</v>
      </c>
      <c r="P170" s="10"/>
      <c r="Q170" s="10"/>
      <c r="R170" s="10"/>
      <c r="S170" s="10"/>
    </row>
    <row r="171" spans="2:22" ht="15.75" thickBot="1" x14ac:dyDescent="0.3">
      <c r="E171" s="1" t="s">
        <v>143</v>
      </c>
      <c r="G171" s="2"/>
      <c r="N171" s="114" t="s">
        <v>140</v>
      </c>
    </row>
    <row r="172" spans="2:22" x14ac:dyDescent="0.25">
      <c r="C172" s="15"/>
      <c r="E172" s="1" t="s">
        <v>144</v>
      </c>
      <c r="G172" s="2"/>
      <c r="N172" s="104">
        <f>O165-N165</f>
        <v>9.9999999999999978E-2</v>
      </c>
    </row>
    <row r="173" spans="2:22" x14ac:dyDescent="0.25">
      <c r="C173" s="15" t="s">
        <v>38</v>
      </c>
      <c r="D173" s="59">
        <f>0</f>
        <v>0</v>
      </c>
      <c r="G173" s="2"/>
      <c r="N173" s="104">
        <f t="shared" ref="N173:N176" si="0">O166-N166</f>
        <v>0.19999999999999996</v>
      </c>
    </row>
    <row r="174" spans="2:22" x14ac:dyDescent="0.25">
      <c r="C174" s="13" t="s">
        <v>3</v>
      </c>
      <c r="D174" s="11">
        <v>5</v>
      </c>
      <c r="G174" s="2"/>
      <c r="N174" s="104">
        <f t="shared" si="0"/>
        <v>0</v>
      </c>
    </row>
    <row r="175" spans="2:22" x14ac:dyDescent="0.25">
      <c r="C175" s="13" t="s">
        <v>8</v>
      </c>
      <c r="D175" s="12">
        <f>AVERAGE(N172:N176)</f>
        <v>0.13999999999999999</v>
      </c>
      <c r="E175" t="s">
        <v>141</v>
      </c>
      <c r="G175" s="2"/>
      <c r="N175" s="104">
        <f t="shared" si="0"/>
        <v>9.9999999999999978E-2</v>
      </c>
    </row>
    <row r="176" spans="2:22" x14ac:dyDescent="0.25">
      <c r="C176" s="13" t="s">
        <v>12</v>
      </c>
      <c r="D176" s="12">
        <f>_xlfn.STDEV.S(N172:N176)</f>
        <v>0.11401754250991378</v>
      </c>
      <c r="E176" t="s">
        <v>145</v>
      </c>
      <c r="G176" s="2"/>
      <c r="N176" s="104">
        <f t="shared" si="0"/>
        <v>0.3</v>
      </c>
    </row>
    <row r="177" spans="3:22" x14ac:dyDescent="0.25">
      <c r="C177" s="14" t="s">
        <v>9</v>
      </c>
      <c r="D177" s="1">
        <v>0.01</v>
      </c>
      <c r="E177"/>
    </row>
    <row r="178" spans="3:22" x14ac:dyDescent="0.25">
      <c r="C178" s="1" t="s">
        <v>171</v>
      </c>
    </row>
    <row r="179" spans="3:22" x14ac:dyDescent="0.25">
      <c r="C179" s="119" t="s">
        <v>153</v>
      </c>
      <c r="D179" s="119"/>
      <c r="E179" s="119"/>
      <c r="F179" s="119"/>
      <c r="G179" s="119"/>
      <c r="H179" s="119"/>
      <c r="I179" s="119"/>
      <c r="J179" s="119"/>
      <c r="K179" s="119"/>
      <c r="L179" s="119"/>
    </row>
    <row r="180" spans="3:22" x14ac:dyDescent="0.25">
      <c r="C180" s="1" t="s">
        <v>13</v>
      </c>
      <c r="E180" s="1">
        <f>_xlfn.T.INV(1 - D177,D174-1)</f>
        <v>3.7469473879791959</v>
      </c>
      <c r="G180" s="9" t="s">
        <v>146</v>
      </c>
      <c r="V180"/>
    </row>
    <row r="181" spans="3:22" ht="15" customHeight="1" thickBot="1" x14ac:dyDescent="0.3">
      <c r="G181" s="4"/>
      <c r="V181"/>
    </row>
    <row r="182" spans="3:22" x14ac:dyDescent="0.25">
      <c r="C182" s="1" t="s">
        <v>11</v>
      </c>
      <c r="E182" s="1">
        <f>(D175-D173)/(D176/SQRT(D174))</f>
        <v>2.7456258919345768</v>
      </c>
      <c r="G182" s="9" t="s">
        <v>72</v>
      </c>
      <c r="P182" s="54" t="s">
        <v>24</v>
      </c>
      <c r="Q182" s="55"/>
      <c r="R182" s="55"/>
      <c r="S182" s="56"/>
      <c r="T182"/>
      <c r="U182"/>
      <c r="V182"/>
    </row>
    <row r="183" spans="3:22" x14ac:dyDescent="0.25">
      <c r="C183" s="115" t="s">
        <v>147</v>
      </c>
      <c r="D183" s="116"/>
      <c r="E183" s="116"/>
      <c r="F183" s="116"/>
      <c r="G183" s="116"/>
      <c r="H183" s="116"/>
      <c r="I183" s="116"/>
      <c r="J183" s="116"/>
      <c r="K183" s="116"/>
      <c r="L183" s="116"/>
      <c r="M183" s="116"/>
      <c r="N183" s="116"/>
      <c r="P183" s="24" t="s">
        <v>16</v>
      </c>
      <c r="Q183" s="25">
        <v>0.01</v>
      </c>
      <c r="R183" s="25"/>
      <c r="S183" s="26"/>
      <c r="T183"/>
      <c r="U183"/>
      <c r="V183"/>
    </row>
    <row r="184" spans="3:22" x14ac:dyDescent="0.25">
      <c r="C184" s="116"/>
      <c r="D184" s="116"/>
      <c r="E184" s="116"/>
      <c r="F184" s="116"/>
      <c r="G184" s="116"/>
      <c r="H184" s="116"/>
      <c r="I184" s="116"/>
      <c r="J184" s="116"/>
      <c r="K184" s="116"/>
      <c r="L184" s="116"/>
      <c r="M184" s="116"/>
      <c r="N184" s="116"/>
      <c r="O184" s="81"/>
      <c r="P184" s="27" t="s">
        <v>30</v>
      </c>
      <c r="Q184" s="60">
        <f>D175</f>
        <v>0.13999999999999999</v>
      </c>
      <c r="R184" s="25"/>
      <c r="S184" s="26"/>
      <c r="T184"/>
      <c r="U184"/>
      <c r="V184"/>
    </row>
    <row r="185" spans="3:22" x14ac:dyDescent="0.25">
      <c r="C185" s="82"/>
      <c r="D185" s="82"/>
      <c r="E185" s="82"/>
      <c r="F185" s="82"/>
      <c r="G185" s="82"/>
      <c r="H185" s="82"/>
      <c r="I185" s="82"/>
      <c r="J185" s="82"/>
      <c r="K185" s="82"/>
      <c r="L185" s="82"/>
      <c r="M185" s="82"/>
      <c r="N185" s="82"/>
      <c r="P185" s="27" t="s">
        <v>36</v>
      </c>
      <c r="Q185" s="61">
        <f>D173</f>
        <v>0</v>
      </c>
      <c r="R185" s="25"/>
      <c r="S185" s="26"/>
      <c r="T185"/>
      <c r="U185"/>
      <c r="V185"/>
    </row>
    <row r="186" spans="3:22" ht="15.75" customHeight="1" x14ac:dyDescent="0.25">
      <c r="C186" s="84" t="s">
        <v>7</v>
      </c>
      <c r="G186" s="2"/>
      <c r="P186" s="27" t="s">
        <v>41</v>
      </c>
      <c r="Q186" s="60">
        <f>D176</f>
        <v>0.11401754250991378</v>
      </c>
      <c r="R186" s="25"/>
      <c r="S186" s="26"/>
      <c r="T186"/>
      <c r="U186"/>
      <c r="V186"/>
    </row>
    <row r="187" spans="3:22" x14ac:dyDescent="0.25">
      <c r="C187" s="7" t="s">
        <v>25</v>
      </c>
      <c r="E187" s="19">
        <f>1 - _xlfn.T.DIST(E182, D174-1,1)</f>
        <v>2.5802978905587359E-2</v>
      </c>
      <c r="G187" s="85" t="s">
        <v>172</v>
      </c>
      <c r="H187" s="83"/>
      <c r="I187" s="83"/>
      <c r="P187" s="27" t="s">
        <v>29</v>
      </c>
      <c r="Q187" s="25">
        <f>D174</f>
        <v>5</v>
      </c>
      <c r="R187" s="25"/>
      <c r="S187" s="26"/>
      <c r="T187"/>
      <c r="U187"/>
      <c r="V187"/>
    </row>
    <row r="188" spans="3:22" x14ac:dyDescent="0.25">
      <c r="C188" s="117" t="s">
        <v>173</v>
      </c>
      <c r="D188" s="118"/>
      <c r="E188" s="118"/>
      <c r="F188" s="118"/>
      <c r="G188" s="118"/>
      <c r="H188" s="118"/>
      <c r="I188" s="118"/>
      <c r="J188" s="118"/>
      <c r="K188" s="118"/>
      <c r="L188" s="118"/>
      <c r="M188" s="118"/>
      <c r="N188" s="118"/>
      <c r="P188" s="31"/>
      <c r="Q188" s="25" t="s">
        <v>18</v>
      </c>
      <c r="R188" s="25"/>
      <c r="S188" s="26" t="s">
        <v>17</v>
      </c>
      <c r="T188"/>
      <c r="U188"/>
      <c r="V188"/>
    </row>
    <row r="189" spans="3:22" x14ac:dyDescent="0.25">
      <c r="C189" s="118"/>
      <c r="D189" s="118"/>
      <c r="E189" s="118"/>
      <c r="F189" s="118"/>
      <c r="G189" s="118"/>
      <c r="H189" s="118"/>
      <c r="I189" s="118"/>
      <c r="J189" s="118"/>
      <c r="K189" s="118"/>
      <c r="L189" s="118"/>
      <c r="M189" s="118"/>
      <c r="N189" s="118"/>
      <c r="P189" s="30" t="s">
        <v>33</v>
      </c>
      <c r="Q189" s="25">
        <f>_xlfn.T.INV(Q183,Q187-1)</f>
        <v>-3.7469473879791968</v>
      </c>
      <c r="R189" s="32" t="s">
        <v>20</v>
      </c>
      <c r="S189" s="26">
        <f>-Q189</f>
        <v>3.7469473879791968</v>
      </c>
      <c r="T189"/>
      <c r="U189"/>
      <c r="V189"/>
    </row>
    <row r="190" spans="3:22" x14ac:dyDescent="0.25">
      <c r="P190" s="30" t="s">
        <v>34</v>
      </c>
      <c r="Q190" s="25">
        <f>(Q184-Q185)/(Q186/SQRT(Q187))</f>
        <v>2.7456258919345768</v>
      </c>
      <c r="R190" s="25"/>
      <c r="S190" s="26"/>
      <c r="T190"/>
      <c r="U190"/>
    </row>
    <row r="191" spans="3:22" ht="15.75" thickBot="1" x14ac:dyDescent="0.3">
      <c r="P191" s="33" t="s">
        <v>49</v>
      </c>
      <c r="Q191" s="34">
        <f>IF(Q190&gt;0,_xlfn.T.DIST.RT(Q190,Q187-1),_xlfn.T.DIST(Q190,Q187-1,TRUE))</f>
        <v>2.580297890558738E-2</v>
      </c>
      <c r="R191" s="34"/>
      <c r="S191" s="35"/>
      <c r="T191"/>
      <c r="U191"/>
    </row>
  </sheetData>
  <mergeCells count="52">
    <mergeCell ref="A1:I1"/>
    <mergeCell ref="E74:H74"/>
    <mergeCell ref="G83:M83"/>
    <mergeCell ref="C5:L5"/>
    <mergeCell ref="B3:L3"/>
    <mergeCell ref="C19:L19"/>
    <mergeCell ref="C25:L25"/>
    <mergeCell ref="C34:L37"/>
    <mergeCell ref="K49:U50"/>
    <mergeCell ref="C33:L33"/>
    <mergeCell ref="C47:N47"/>
    <mergeCell ref="B63:L63"/>
    <mergeCell ref="C6:L9"/>
    <mergeCell ref="C18:N18"/>
    <mergeCell ref="C22:L23"/>
    <mergeCell ref="C27:K29"/>
    <mergeCell ref="C48:K48"/>
    <mergeCell ref="C84:D84"/>
    <mergeCell ref="C85:L87"/>
    <mergeCell ref="E77:H77"/>
    <mergeCell ref="G79:M79"/>
    <mergeCell ref="C80:N81"/>
    <mergeCell ref="C82:E82"/>
    <mergeCell ref="C52:N53"/>
    <mergeCell ref="C57:N58"/>
    <mergeCell ref="C90:L92"/>
    <mergeCell ref="C118:N119"/>
    <mergeCell ref="C123:N124"/>
    <mergeCell ref="C113:M113"/>
    <mergeCell ref="C114:K114"/>
    <mergeCell ref="B97:L97"/>
    <mergeCell ref="O163:O164"/>
    <mergeCell ref="M162:O162"/>
    <mergeCell ref="C65:L65"/>
    <mergeCell ref="C99:L99"/>
    <mergeCell ref="C131:L131"/>
    <mergeCell ref="C162:L162"/>
    <mergeCell ref="C66:L70"/>
    <mergeCell ref="C100:L105"/>
    <mergeCell ref="C132:L136"/>
    <mergeCell ref="C163:L168"/>
    <mergeCell ref="C154:N155"/>
    <mergeCell ref="B160:L160"/>
    <mergeCell ref="B129:L129"/>
    <mergeCell ref="C144:P144"/>
    <mergeCell ref="C145:M145"/>
    <mergeCell ref="C149:N149"/>
    <mergeCell ref="C183:N184"/>
    <mergeCell ref="C188:N189"/>
    <mergeCell ref="C179:L179"/>
    <mergeCell ref="M163:M164"/>
    <mergeCell ref="N163:N164"/>
  </mergeCells>
  <phoneticPr fontId="0" type="noConversion"/>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6"/>
  <sheetViews>
    <sheetView workbookViewId="0">
      <selection activeCell="B3" sqref="B3:K8"/>
    </sheetView>
  </sheetViews>
  <sheetFormatPr defaultColWidth="8.85546875" defaultRowHeight="12.75" x14ac:dyDescent="0.2"/>
  <cols>
    <col min="1" max="1" width="8.85546875" style="20"/>
    <col min="2" max="2" width="24" style="20" customWidth="1"/>
    <col min="3" max="3" width="12" style="20" bestFit="1" customWidth="1"/>
    <col min="4" max="4" width="3.85546875" style="20" customWidth="1"/>
    <col min="5" max="6" width="8.85546875" style="20"/>
    <col min="7" max="7" width="23.5703125" style="20" customWidth="1"/>
    <col min="8" max="8" width="9.5703125" style="20" customWidth="1"/>
    <col min="9" max="9" width="2.42578125" style="20" customWidth="1"/>
    <col min="10" max="10" width="9" style="20" customWidth="1"/>
    <col min="11" max="16384" width="8.85546875" style="20"/>
  </cols>
  <sheetData>
    <row r="1" spans="1:15" ht="26.25" x14ac:dyDescent="0.4">
      <c r="A1" s="143" t="s">
        <v>50</v>
      </c>
      <c r="B1" s="143"/>
      <c r="C1" s="143"/>
      <c r="D1" s="143"/>
      <c r="E1" s="143"/>
      <c r="F1" s="143"/>
      <c r="G1" s="143"/>
      <c r="H1" s="143"/>
      <c r="I1" s="143"/>
      <c r="J1" s="143"/>
      <c r="K1" s="143"/>
      <c r="L1" s="143"/>
      <c r="M1" s="143"/>
      <c r="N1" s="143"/>
      <c r="O1" s="143"/>
    </row>
    <row r="3" spans="1:15" ht="12.75" customHeight="1" x14ac:dyDescent="0.2">
      <c r="B3" s="142" t="s">
        <v>51</v>
      </c>
      <c r="C3" s="142"/>
      <c r="D3" s="142"/>
      <c r="E3" s="142"/>
      <c r="F3" s="142"/>
      <c r="G3" s="142"/>
      <c r="H3" s="142"/>
      <c r="I3" s="142"/>
      <c r="J3" s="142"/>
      <c r="K3" s="142"/>
    </row>
    <row r="4" spans="1:15" ht="12.75" customHeight="1" x14ac:dyDescent="0.2">
      <c r="B4" s="142"/>
      <c r="C4" s="142"/>
      <c r="D4" s="142"/>
      <c r="E4" s="142"/>
      <c r="F4" s="142"/>
      <c r="G4" s="142"/>
      <c r="H4" s="142"/>
      <c r="I4" s="142"/>
      <c r="J4" s="142"/>
      <c r="K4" s="142"/>
    </row>
    <row r="5" spans="1:15" x14ac:dyDescent="0.2">
      <c r="B5" s="142"/>
      <c r="C5" s="142"/>
      <c r="D5" s="142"/>
      <c r="E5" s="142"/>
      <c r="F5" s="142"/>
      <c r="G5" s="142"/>
      <c r="H5" s="142"/>
      <c r="I5" s="142"/>
      <c r="J5" s="142"/>
      <c r="K5" s="142"/>
    </row>
    <row r="6" spans="1:15" x14ac:dyDescent="0.2">
      <c r="B6" s="142"/>
      <c r="C6" s="142"/>
      <c r="D6" s="142"/>
      <c r="E6" s="142"/>
      <c r="F6" s="142"/>
      <c r="G6" s="142"/>
      <c r="H6" s="142"/>
      <c r="I6" s="142"/>
      <c r="J6" s="142"/>
      <c r="K6" s="142"/>
    </row>
    <row r="7" spans="1:15" x14ac:dyDescent="0.2">
      <c r="B7" s="142"/>
      <c r="C7" s="142"/>
      <c r="D7" s="142"/>
      <c r="E7" s="142"/>
      <c r="F7" s="142"/>
      <c r="G7" s="142"/>
      <c r="H7" s="142"/>
      <c r="I7" s="142"/>
      <c r="J7" s="142"/>
      <c r="K7" s="142"/>
    </row>
    <row r="8" spans="1:15" ht="12.75" customHeight="1" x14ac:dyDescent="0.2">
      <c r="B8" s="142"/>
      <c r="C8" s="142"/>
      <c r="D8" s="142"/>
      <c r="E8" s="142"/>
      <c r="F8" s="142"/>
      <c r="G8" s="142"/>
      <c r="H8" s="142"/>
      <c r="I8" s="142"/>
      <c r="J8" s="142"/>
      <c r="K8" s="142"/>
    </row>
    <row r="10" spans="1:15" ht="13.5" thickBot="1" x14ac:dyDescent="0.25"/>
    <row r="11" spans="1:15" x14ac:dyDescent="0.2">
      <c r="B11" s="73" t="s">
        <v>21</v>
      </c>
      <c r="C11" s="74"/>
      <c r="D11" s="74"/>
      <c r="E11" s="75"/>
      <c r="G11" s="73" t="s">
        <v>22</v>
      </c>
      <c r="H11" s="74"/>
      <c r="I11" s="74"/>
      <c r="J11" s="75"/>
    </row>
    <row r="12" spans="1:15" x14ac:dyDescent="0.2">
      <c r="B12" s="24" t="s">
        <v>16</v>
      </c>
      <c r="C12" s="25">
        <v>0.05</v>
      </c>
      <c r="D12" s="25"/>
      <c r="E12" s="26"/>
      <c r="G12" s="24" t="s">
        <v>16</v>
      </c>
      <c r="H12" s="25">
        <v>0.05</v>
      </c>
      <c r="I12" s="25"/>
      <c r="J12" s="26"/>
    </row>
    <row r="13" spans="1:15" x14ac:dyDescent="0.2">
      <c r="B13" s="27" t="s">
        <v>30</v>
      </c>
      <c r="C13" s="25">
        <v>24.85</v>
      </c>
      <c r="D13" s="25"/>
      <c r="E13" s="26"/>
      <c r="G13" s="27" t="s">
        <v>30</v>
      </c>
      <c r="H13" s="25">
        <v>24.85</v>
      </c>
      <c r="I13" s="25"/>
      <c r="J13" s="26"/>
    </row>
    <row r="14" spans="1:15" x14ac:dyDescent="0.2">
      <c r="B14" s="27" t="s">
        <v>36</v>
      </c>
      <c r="C14" s="25">
        <v>24</v>
      </c>
      <c r="D14" s="25"/>
      <c r="E14" s="26"/>
      <c r="G14" s="27" t="s">
        <v>36</v>
      </c>
      <c r="H14" s="25">
        <v>24</v>
      </c>
      <c r="I14" s="25"/>
      <c r="J14" s="26"/>
    </row>
    <row r="15" spans="1:15" x14ac:dyDescent="0.2">
      <c r="B15" s="27" t="s">
        <v>37</v>
      </c>
      <c r="C15" s="25">
        <v>2</v>
      </c>
      <c r="D15" s="25"/>
      <c r="E15" s="26"/>
      <c r="G15" s="27" t="s">
        <v>37</v>
      </c>
      <c r="H15" s="25">
        <v>2</v>
      </c>
      <c r="I15" s="25"/>
      <c r="J15" s="26"/>
    </row>
    <row r="16" spans="1:15" x14ac:dyDescent="0.2">
      <c r="B16" s="27" t="s">
        <v>29</v>
      </c>
      <c r="C16" s="25">
        <v>25</v>
      </c>
      <c r="D16" s="25"/>
      <c r="E16" s="26"/>
      <c r="G16" s="27" t="s">
        <v>29</v>
      </c>
      <c r="H16" s="25">
        <v>25</v>
      </c>
      <c r="I16" s="25"/>
      <c r="J16" s="26"/>
    </row>
    <row r="17" spans="2:10" x14ac:dyDescent="0.2">
      <c r="B17" s="31"/>
      <c r="C17" s="25"/>
      <c r="D17" s="25"/>
      <c r="E17" s="26"/>
      <c r="G17" s="31"/>
      <c r="H17" s="25" t="s">
        <v>18</v>
      </c>
      <c r="I17" s="25"/>
      <c r="J17" s="26" t="s">
        <v>17</v>
      </c>
    </row>
    <row r="18" spans="2:10" x14ac:dyDescent="0.2">
      <c r="B18" s="30" t="s">
        <v>35</v>
      </c>
      <c r="C18" s="25">
        <f>_xlfn.NORM.S.INV(C12/2)</f>
        <v>-1.9599639845400538</v>
      </c>
      <c r="D18" s="32" t="s">
        <v>19</v>
      </c>
      <c r="E18" s="26">
        <f>-C18</f>
        <v>1.9599639845400538</v>
      </c>
      <c r="G18" s="30" t="s">
        <v>33</v>
      </c>
      <c r="H18" s="25">
        <f>_xlfn.NORM.S.INV(H12)</f>
        <v>-1.6448536269514726</v>
      </c>
      <c r="I18" s="32" t="s">
        <v>20</v>
      </c>
      <c r="J18" s="26">
        <f>-H18</f>
        <v>1.6448536269514726</v>
      </c>
    </row>
    <row r="19" spans="2:10" x14ac:dyDescent="0.2">
      <c r="B19" s="30" t="s">
        <v>34</v>
      </c>
      <c r="C19" s="25">
        <f>(C13-C14)/(C15/SQRT(C16))</f>
        <v>2.1250000000000036</v>
      </c>
      <c r="D19" s="25"/>
      <c r="E19" s="26"/>
      <c r="G19" s="30" t="s">
        <v>34</v>
      </c>
      <c r="H19" s="25">
        <f>(H13-H14)/(H15/SQRT(H16))</f>
        <v>2.1250000000000036</v>
      </c>
      <c r="I19" s="25"/>
      <c r="J19" s="26"/>
    </row>
    <row r="20" spans="2:10" ht="13.5" thickBot="1" x14ac:dyDescent="0.25">
      <c r="B20" s="33" t="s">
        <v>49</v>
      </c>
      <c r="C20" s="34">
        <f>IF(C19&gt;0,2*(1-_xlfn.NORM.S.DIST(C19,TRUE)),2*_xlfn.NORM.S.DIST(C19,TRUE))</f>
        <v>3.358661289689735E-2</v>
      </c>
      <c r="D20" s="34"/>
      <c r="E20" s="35"/>
      <c r="G20" s="33" t="s">
        <v>49</v>
      </c>
      <c r="H20" s="34">
        <f>IF(H19&gt;0,(1-_xlfn.NORM.S.DIST(H19,TRUE)),_xlfn.NORM.S.DIST(H19,TRUE))</f>
        <v>1.6793306448448675E-2</v>
      </c>
      <c r="I20" s="34"/>
      <c r="J20" s="35"/>
    </row>
    <row r="21" spans="2:10" ht="13.5" thickBot="1" x14ac:dyDescent="0.25">
      <c r="B21" s="25"/>
      <c r="C21" s="25"/>
      <c r="D21" s="25"/>
      <c r="E21" s="25"/>
    </row>
    <row r="22" spans="2:10" x14ac:dyDescent="0.2">
      <c r="B22" s="73" t="s">
        <v>23</v>
      </c>
      <c r="C22" s="74"/>
      <c r="D22" s="74"/>
      <c r="E22" s="75"/>
      <c r="G22" s="73" t="s">
        <v>24</v>
      </c>
      <c r="H22" s="74"/>
      <c r="I22" s="74"/>
      <c r="J22" s="75"/>
    </row>
    <row r="23" spans="2:10" x14ac:dyDescent="0.2">
      <c r="B23" s="24" t="s">
        <v>16</v>
      </c>
      <c r="C23" s="25">
        <v>0.05</v>
      </c>
      <c r="D23" s="25"/>
      <c r="E23" s="26"/>
      <c r="G23" s="24" t="s">
        <v>16</v>
      </c>
      <c r="H23" s="25">
        <v>0.05</v>
      </c>
      <c r="I23" s="25"/>
      <c r="J23" s="26"/>
    </row>
    <row r="24" spans="2:10" x14ac:dyDescent="0.2">
      <c r="B24" s="27" t="s">
        <v>30</v>
      </c>
      <c r="C24" s="25">
        <v>110</v>
      </c>
      <c r="D24" s="25"/>
      <c r="E24" s="26"/>
      <c r="G24" s="27" t="s">
        <v>30</v>
      </c>
      <c r="H24" s="25">
        <v>110</v>
      </c>
      <c r="I24" s="25"/>
      <c r="J24" s="26"/>
    </row>
    <row r="25" spans="2:10" x14ac:dyDescent="0.2">
      <c r="B25" s="27" t="s">
        <v>36</v>
      </c>
      <c r="C25" s="25">
        <v>118</v>
      </c>
      <c r="D25" s="25"/>
      <c r="E25" s="26"/>
      <c r="G25" s="27" t="s">
        <v>36</v>
      </c>
      <c r="H25" s="25">
        <v>118</v>
      </c>
      <c r="I25" s="25"/>
      <c r="J25" s="26"/>
    </row>
    <row r="26" spans="2:10" x14ac:dyDescent="0.2">
      <c r="B26" s="27" t="s">
        <v>41</v>
      </c>
      <c r="C26" s="25">
        <v>12</v>
      </c>
      <c r="D26" s="25"/>
      <c r="E26" s="26"/>
      <c r="G26" s="27" t="s">
        <v>41</v>
      </c>
      <c r="H26" s="25">
        <v>12</v>
      </c>
      <c r="I26" s="25"/>
      <c r="J26" s="26"/>
    </row>
    <row r="27" spans="2:10" x14ac:dyDescent="0.2">
      <c r="B27" s="27" t="s">
        <v>29</v>
      </c>
      <c r="C27" s="25">
        <v>20</v>
      </c>
      <c r="D27" s="25"/>
      <c r="E27" s="26"/>
      <c r="G27" s="27" t="s">
        <v>29</v>
      </c>
      <c r="H27" s="25">
        <v>20</v>
      </c>
      <c r="I27" s="25"/>
      <c r="J27" s="26"/>
    </row>
    <row r="28" spans="2:10" x14ac:dyDescent="0.2">
      <c r="B28" s="31"/>
      <c r="C28" s="25"/>
      <c r="D28" s="25"/>
      <c r="E28" s="26"/>
      <c r="G28" s="31"/>
      <c r="H28" s="25" t="s">
        <v>18</v>
      </c>
      <c r="I28" s="25"/>
      <c r="J28" s="26" t="s">
        <v>17</v>
      </c>
    </row>
    <row r="29" spans="2:10" x14ac:dyDescent="0.2">
      <c r="B29" s="30" t="s">
        <v>35</v>
      </c>
      <c r="C29" s="25">
        <f>_xlfn.T.INV(C23/2,C27-1)</f>
        <v>-2.0930240544083096</v>
      </c>
      <c r="D29" s="32" t="s">
        <v>19</v>
      </c>
      <c r="E29" s="26">
        <f>-C29</f>
        <v>2.0930240544083096</v>
      </c>
      <c r="G29" s="30" t="s">
        <v>33</v>
      </c>
      <c r="H29" s="25">
        <f>_xlfn.T.INV(H23,H27-1)</f>
        <v>-1.7291328115213698</v>
      </c>
      <c r="I29" s="32" t="s">
        <v>20</v>
      </c>
      <c r="J29" s="26">
        <f>-H29</f>
        <v>1.7291328115213698</v>
      </c>
    </row>
    <row r="30" spans="2:10" x14ac:dyDescent="0.2">
      <c r="B30" s="30" t="s">
        <v>34</v>
      </c>
      <c r="C30" s="25">
        <f>(C24-C25)/(C26/SQRT(C27))</f>
        <v>-2.9814239699997196</v>
      </c>
      <c r="D30" s="25"/>
      <c r="E30" s="26"/>
      <c r="G30" s="30" t="s">
        <v>34</v>
      </c>
      <c r="H30" s="25">
        <f>(H24-H25)/(H26/SQRT(H27))</f>
        <v>-2.9814239699997196</v>
      </c>
      <c r="I30" s="25"/>
      <c r="J30" s="26"/>
    </row>
    <row r="31" spans="2:10" ht="13.5" thickBot="1" x14ac:dyDescent="0.25">
      <c r="B31" s="33" t="s">
        <v>49</v>
      </c>
      <c r="C31" s="34">
        <f>IF(C30&gt;0,_xlfn.T.DIST.2T(C30,C27-1),_xlfn.T.DIST.2T(-C30,C27-1))</f>
        <v>7.670613445788582E-3</v>
      </c>
      <c r="D31" s="34"/>
      <c r="E31" s="35"/>
      <c r="G31" s="33" t="s">
        <v>49</v>
      </c>
      <c r="H31" s="34">
        <f>IF(H30&gt;0,_xlfn.T.DIST.RT(H30,H27-1),_xlfn.T.DIST(H30,H27-1,TRUE))</f>
        <v>3.835306722894291E-3</v>
      </c>
      <c r="I31" s="34"/>
      <c r="J31" s="35"/>
    </row>
    <row r="33" spans="1:10" ht="13.5" thickBot="1" x14ac:dyDescent="0.25"/>
    <row r="34" spans="1:10" x14ac:dyDescent="0.2">
      <c r="A34" s="26"/>
      <c r="B34" s="73" t="s">
        <v>14</v>
      </c>
      <c r="C34" s="74"/>
      <c r="D34" s="74"/>
      <c r="E34" s="75"/>
      <c r="G34" s="73" t="s">
        <v>15</v>
      </c>
      <c r="H34" s="74"/>
      <c r="I34" s="74"/>
      <c r="J34" s="75"/>
    </row>
    <row r="35" spans="1:10" x14ac:dyDescent="0.2">
      <c r="A35" s="26"/>
      <c r="B35" s="24" t="s">
        <v>16</v>
      </c>
      <c r="C35" s="25">
        <v>0.01</v>
      </c>
      <c r="D35" s="25"/>
      <c r="E35" s="26"/>
      <c r="G35" s="24" t="s">
        <v>16</v>
      </c>
      <c r="H35" s="25">
        <v>0.01</v>
      </c>
      <c r="I35" s="25"/>
      <c r="J35" s="26"/>
    </row>
    <row r="36" spans="1:10" x14ac:dyDescent="0.2">
      <c r="B36" s="27" t="s">
        <v>27</v>
      </c>
      <c r="C36" s="25">
        <v>0.82</v>
      </c>
      <c r="D36" s="25"/>
      <c r="E36" s="26"/>
      <c r="G36" s="27" t="s">
        <v>27</v>
      </c>
      <c r="H36" s="25">
        <v>0.82</v>
      </c>
      <c r="I36" s="25"/>
      <c r="J36" s="26"/>
    </row>
    <row r="37" spans="1:10" x14ac:dyDescent="0.2">
      <c r="B37" s="27" t="s">
        <v>28</v>
      </c>
      <c r="C37" s="25">
        <v>56</v>
      </c>
      <c r="D37" s="25"/>
      <c r="E37" s="26"/>
      <c r="G37" s="27" t="s">
        <v>28</v>
      </c>
      <c r="H37" s="25">
        <v>56</v>
      </c>
      <c r="I37" s="25"/>
      <c r="J37" s="26"/>
    </row>
    <row r="38" spans="1:10" x14ac:dyDescent="0.2">
      <c r="B38" s="27" t="s">
        <v>29</v>
      </c>
      <c r="C38" s="25">
        <v>73</v>
      </c>
      <c r="D38" s="25"/>
      <c r="E38" s="26"/>
      <c r="G38" s="27" t="s">
        <v>29</v>
      </c>
      <c r="H38" s="25">
        <v>73</v>
      </c>
      <c r="I38" s="25"/>
      <c r="J38" s="26"/>
    </row>
    <row r="39" spans="1:10" x14ac:dyDescent="0.2">
      <c r="B39" s="28"/>
      <c r="C39" s="25"/>
      <c r="D39" s="25"/>
      <c r="E39" s="26"/>
      <c r="G39" s="28"/>
      <c r="H39" s="25"/>
      <c r="I39" s="25"/>
      <c r="J39" s="26"/>
    </row>
    <row r="40" spans="1:10" x14ac:dyDescent="0.2">
      <c r="B40" s="29" t="s">
        <v>31</v>
      </c>
      <c r="C40" s="25">
        <f>1-C36</f>
        <v>0.18000000000000005</v>
      </c>
      <c r="D40" s="25"/>
      <c r="E40" s="26"/>
      <c r="G40" s="29" t="s">
        <v>31</v>
      </c>
      <c r="H40" s="25">
        <f>1-H36</f>
        <v>0.18000000000000005</v>
      </c>
      <c r="I40" s="25"/>
      <c r="J40" s="26"/>
    </row>
    <row r="41" spans="1:10" x14ac:dyDescent="0.2">
      <c r="B41" s="30" t="s">
        <v>32</v>
      </c>
      <c r="C41" s="25">
        <f>C37/C38</f>
        <v>0.76712328767123283</v>
      </c>
      <c r="D41" s="25"/>
      <c r="E41" s="26"/>
      <c r="G41" s="30" t="s">
        <v>32</v>
      </c>
      <c r="H41" s="25">
        <f>H37/H38</f>
        <v>0.76712328767123283</v>
      </c>
      <c r="I41" s="25"/>
      <c r="J41" s="26"/>
    </row>
    <row r="42" spans="1:10" x14ac:dyDescent="0.2">
      <c r="B42" s="31"/>
      <c r="C42" s="25"/>
      <c r="D42" s="25"/>
      <c r="E42" s="26"/>
      <c r="G42" s="31"/>
      <c r="H42" s="25" t="s">
        <v>18</v>
      </c>
      <c r="I42" s="25"/>
      <c r="J42" s="26" t="s">
        <v>17</v>
      </c>
    </row>
    <row r="43" spans="1:10" x14ac:dyDescent="0.2">
      <c r="B43" s="30" t="s">
        <v>35</v>
      </c>
      <c r="C43" s="25">
        <f>_xlfn.NORM.S.INV(C35/2)</f>
        <v>-2.5758293035488999</v>
      </c>
      <c r="D43" s="32" t="s">
        <v>19</v>
      </c>
      <c r="E43" s="26">
        <f>-C43</f>
        <v>2.5758293035488999</v>
      </c>
      <c r="G43" s="30" t="s">
        <v>33</v>
      </c>
      <c r="H43" s="25">
        <f>_xlfn.NORM.S.INV(H35)</f>
        <v>-2.3263478740408408</v>
      </c>
      <c r="I43" s="32" t="s">
        <v>20</v>
      </c>
      <c r="J43" s="26">
        <f>-H43</f>
        <v>2.3263478740408408</v>
      </c>
    </row>
    <row r="44" spans="1:10" x14ac:dyDescent="0.2">
      <c r="B44" s="30" t="s">
        <v>34</v>
      </c>
      <c r="C44" s="25">
        <f>(C41-C36)/SQRT(C36*C40/C38)</f>
        <v>-1.1759333189673042</v>
      </c>
      <c r="D44" s="25"/>
      <c r="E44" s="26"/>
      <c r="G44" s="30" t="s">
        <v>34</v>
      </c>
      <c r="H44" s="25">
        <f>(H41-H36)/SQRT(H36*H40/H38)</f>
        <v>-1.1759333189673042</v>
      </c>
      <c r="I44" s="25"/>
      <c r="J44" s="26"/>
    </row>
    <row r="45" spans="1:10" ht="13.5" thickBot="1" x14ac:dyDescent="0.25">
      <c r="B45" s="33" t="s">
        <v>49</v>
      </c>
      <c r="C45" s="34">
        <f>IF(C44&gt;0,2*(1-_xlfn.NORM.S.DIST(C44,TRUE)),2*_xlfn.NORM.S.DIST(C44,TRUE))</f>
        <v>0.23962152315982221</v>
      </c>
      <c r="D45" s="34"/>
      <c r="E45" s="35"/>
      <c r="G45" s="33" t="s">
        <v>49</v>
      </c>
      <c r="H45" s="34">
        <f>IF(H44&gt;0,1-_xlfn.NORM.S.DIST(H44,TRUE),_xlfn.NORM.S.DIST(H44,TRUE))</f>
        <v>0.11981076157991111</v>
      </c>
      <c r="I45" s="34"/>
      <c r="J45" s="35"/>
    </row>
    <row r="47" spans="1:10" ht="13.5" thickBot="1" x14ac:dyDescent="0.25"/>
    <row r="48" spans="1:10" x14ac:dyDescent="0.2">
      <c r="B48" s="73" t="s">
        <v>44</v>
      </c>
      <c r="C48" s="74"/>
      <c r="D48" s="74"/>
      <c r="E48" s="75"/>
      <c r="G48" s="73" t="s">
        <v>45</v>
      </c>
      <c r="H48" s="74"/>
      <c r="I48" s="74"/>
      <c r="J48" s="75"/>
    </row>
    <row r="49" spans="2:10" x14ac:dyDescent="0.2">
      <c r="B49" s="24" t="s">
        <v>16</v>
      </c>
      <c r="C49" s="25">
        <v>0.05</v>
      </c>
      <c r="D49" s="25"/>
      <c r="E49" s="26"/>
      <c r="G49" s="24" t="s">
        <v>16</v>
      </c>
      <c r="H49" s="25">
        <v>0.05</v>
      </c>
      <c r="I49" s="25"/>
      <c r="J49" s="26"/>
    </row>
    <row r="50" spans="2:10" x14ac:dyDescent="0.2">
      <c r="B50" s="36" t="s">
        <v>29</v>
      </c>
      <c r="C50" s="25">
        <v>25</v>
      </c>
      <c r="D50" s="25"/>
      <c r="E50" s="26"/>
      <c r="G50" s="36" t="s">
        <v>29</v>
      </c>
      <c r="H50" s="20">
        <v>25</v>
      </c>
      <c r="I50" s="25"/>
      <c r="J50" s="26"/>
    </row>
    <row r="51" spans="2:10" x14ac:dyDescent="0.2">
      <c r="B51" s="27" t="s">
        <v>41</v>
      </c>
      <c r="C51" s="25">
        <v>2.9000000000000001E-2</v>
      </c>
      <c r="D51" s="25"/>
      <c r="E51" s="26"/>
      <c r="G51" s="27" t="s">
        <v>41</v>
      </c>
      <c r="H51" s="25">
        <v>2.9000000000000001E-2</v>
      </c>
      <c r="I51" s="25"/>
      <c r="J51" s="26"/>
    </row>
    <row r="52" spans="2:10" x14ac:dyDescent="0.2">
      <c r="B52" s="37" t="s">
        <v>46</v>
      </c>
      <c r="C52" s="25">
        <v>2.3E-2</v>
      </c>
      <c r="D52" s="25"/>
      <c r="E52" s="26"/>
      <c r="G52" s="37" t="s">
        <v>46</v>
      </c>
      <c r="H52" s="25">
        <v>2.3E-2</v>
      </c>
      <c r="I52" s="25"/>
      <c r="J52" s="26"/>
    </row>
    <row r="53" spans="2:10" ht="14.25" x14ac:dyDescent="0.2">
      <c r="B53" s="29" t="s">
        <v>47</v>
      </c>
      <c r="C53" s="25">
        <f>C51^2</f>
        <v>8.4100000000000006E-4</v>
      </c>
      <c r="D53" s="25"/>
      <c r="E53" s="26"/>
      <c r="G53" s="29" t="s">
        <v>47</v>
      </c>
      <c r="H53" s="25">
        <f>H51^2</f>
        <v>8.4100000000000006E-4</v>
      </c>
      <c r="I53" s="25"/>
      <c r="J53" s="26"/>
    </row>
    <row r="54" spans="2:10" ht="15" x14ac:dyDescent="0.2">
      <c r="B54" s="38" t="s">
        <v>48</v>
      </c>
      <c r="C54" s="25">
        <f>C52^2</f>
        <v>5.2899999999999996E-4</v>
      </c>
      <c r="D54" s="25"/>
      <c r="E54" s="26"/>
      <c r="G54" s="38" t="s">
        <v>48</v>
      </c>
      <c r="H54" s="25">
        <f>H52^2</f>
        <v>5.2899999999999996E-4</v>
      </c>
      <c r="I54" s="25"/>
      <c r="J54" s="26"/>
    </row>
    <row r="55" spans="2:10" x14ac:dyDescent="0.2">
      <c r="B55" s="31"/>
      <c r="C55" s="25"/>
      <c r="D55" s="25"/>
      <c r="E55" s="26"/>
      <c r="G55" s="31"/>
      <c r="H55" s="25" t="s">
        <v>18</v>
      </c>
      <c r="I55" s="25"/>
      <c r="J55" s="26" t="s">
        <v>17</v>
      </c>
    </row>
    <row r="56" spans="2:10" x14ac:dyDescent="0.2">
      <c r="B56" s="30" t="s">
        <v>35</v>
      </c>
      <c r="C56" s="25">
        <f>_xlfn.CHISQ.INV(C49/2,C50-1)</f>
        <v>12.401150217444433</v>
      </c>
      <c r="D56" s="32" t="s">
        <v>19</v>
      </c>
      <c r="E56" s="26">
        <f>_xlfn.CHISQ.INV.RT(C49/2,C50-1)</f>
        <v>39.364077026603915</v>
      </c>
      <c r="G56" s="30" t="s">
        <v>35</v>
      </c>
      <c r="H56" s="25">
        <f>_xlfn.CHISQ.INV(H49,H50-1)</f>
        <v>13.848425027170213</v>
      </c>
      <c r="I56" s="32" t="s">
        <v>20</v>
      </c>
      <c r="J56" s="26">
        <f>_xlfn.CHISQ.INV.RT(H49,H50-1)</f>
        <v>36.415028501807313</v>
      </c>
    </row>
    <row r="57" spans="2:10" x14ac:dyDescent="0.2">
      <c r="B57" s="30" t="s">
        <v>34</v>
      </c>
      <c r="C57" s="25">
        <f>(C50-1)*(C53)/C54</f>
        <v>38.155009451795848</v>
      </c>
      <c r="D57" s="25"/>
      <c r="E57" s="26"/>
      <c r="G57" s="30" t="s">
        <v>34</v>
      </c>
      <c r="H57" s="25">
        <f>(H50-1)*H53/H54</f>
        <v>38.155009451795848</v>
      </c>
      <c r="I57" s="25"/>
      <c r="J57" s="26"/>
    </row>
    <row r="58" spans="2:10" ht="13.5" thickBot="1" x14ac:dyDescent="0.25">
      <c r="B58" s="33" t="s">
        <v>49</v>
      </c>
      <c r="C58" s="34">
        <f>IF(C57&lt;=C56,2*(_xlfn.CHISQ.DIST(C57,C50-1,TRUE)),IF(C57&gt;=E56,2*_xlfn.CHISQ.DIST.RT(C57,C50-1),IF(C51&gt;C52,2*_xlfn.CHISQ.DIST.RT(C57,C50-1),IF(C51&lt;C52,2*(_xlfn.CHISQ.DIST(C57,C50-1,TRUE)),1))))</f>
        <v>6.6851698312438548E-2</v>
      </c>
      <c r="D58" s="34"/>
      <c r="E58" s="35"/>
      <c r="G58" s="33" t="s">
        <v>49</v>
      </c>
      <c r="H58" s="34">
        <f>IF(H57&lt;=H56,(_xlfn.CHISQ.DIST(H57,H50-1,TRUE)),IF(H57&gt;=J56,_xlfn.CHISQ.DIST.RT(H57,H50-1),IF(H51&gt;H52,_xlfn.CHISQ.DIST.RT(H57,H50-1),IF(H51&lt;H52,(_xlfn.CHISQ.DIST(H57,H50-1,TRUE)),0.5))))</f>
        <v>3.3425849156219274E-2</v>
      </c>
      <c r="I58" s="34"/>
      <c r="J58" s="35"/>
    </row>
    <row r="63" spans="2:10" ht="15.75" x14ac:dyDescent="0.25">
      <c r="B63" s="80" t="s">
        <v>85</v>
      </c>
    </row>
    <row r="64" spans="2:10" ht="13.5" thickBot="1" x14ac:dyDescent="0.25"/>
    <row r="65" spans="2:10" ht="15" x14ac:dyDescent="0.25">
      <c r="B65" s="73" t="s">
        <v>119</v>
      </c>
      <c r="C65" s="76"/>
      <c r="D65" s="76"/>
      <c r="E65" s="77"/>
      <c r="G65" s="73" t="s">
        <v>120</v>
      </c>
      <c r="H65" s="76"/>
      <c r="I65" s="76"/>
      <c r="J65" s="77"/>
    </row>
    <row r="66" spans="2:10" ht="15" x14ac:dyDescent="0.25">
      <c r="B66" s="97" t="s">
        <v>121</v>
      </c>
      <c r="C66" s="98"/>
      <c r="D66" s="98"/>
      <c r="E66" s="99"/>
      <c r="G66" s="97" t="s">
        <v>121</v>
      </c>
      <c r="H66" s="98"/>
      <c r="I66" s="98"/>
      <c r="J66" s="99"/>
    </row>
    <row r="67" spans="2:10" ht="17.25" customHeight="1" x14ac:dyDescent="0.35">
      <c r="B67" s="100" t="s">
        <v>115</v>
      </c>
      <c r="C67" s="78">
        <v>0</v>
      </c>
      <c r="D67" s="63"/>
      <c r="E67" s="79"/>
      <c r="F67"/>
      <c r="G67" s="100" t="s">
        <v>126</v>
      </c>
      <c r="H67" s="78">
        <v>0</v>
      </c>
      <c r="I67" s="63"/>
      <c r="J67" s="79"/>
    </row>
    <row r="68" spans="2:10" ht="18" customHeight="1" x14ac:dyDescent="0.25">
      <c r="B68" s="67" t="s">
        <v>82</v>
      </c>
      <c r="C68" s="64">
        <v>0.05</v>
      </c>
      <c r="D68" s="64"/>
      <c r="E68" s="68"/>
      <c r="F68"/>
      <c r="G68" s="67" t="s">
        <v>82</v>
      </c>
      <c r="H68" s="64">
        <v>0.05</v>
      </c>
      <c r="I68" s="64"/>
      <c r="J68" s="68"/>
    </row>
    <row r="69" spans="2:10" ht="45.75" customHeight="1" x14ac:dyDescent="0.25">
      <c r="B69" s="65" t="s">
        <v>79</v>
      </c>
      <c r="C69" s="78" t="s">
        <v>80</v>
      </c>
      <c r="D69" s="63"/>
      <c r="E69" s="79" t="s">
        <v>81</v>
      </c>
      <c r="F69"/>
      <c r="G69" s="65" t="s">
        <v>79</v>
      </c>
      <c r="H69" s="78" t="s">
        <v>80</v>
      </c>
      <c r="I69" s="63"/>
      <c r="J69" s="79" t="s">
        <v>81</v>
      </c>
    </row>
    <row r="70" spans="2:10" ht="15" x14ac:dyDescent="0.25">
      <c r="B70" s="67" t="s">
        <v>30</v>
      </c>
      <c r="C70" s="64">
        <v>85</v>
      </c>
      <c r="D70" s="64"/>
      <c r="E70" s="68">
        <v>87</v>
      </c>
      <c r="F70"/>
      <c r="G70" s="67" t="s">
        <v>30</v>
      </c>
      <c r="H70" s="64">
        <v>50</v>
      </c>
      <c r="I70" s="64"/>
      <c r="J70" s="68">
        <v>43</v>
      </c>
    </row>
    <row r="71" spans="2:10" ht="15" x14ac:dyDescent="0.25">
      <c r="B71" s="67" t="s">
        <v>29</v>
      </c>
      <c r="C71" s="64">
        <v>50</v>
      </c>
      <c r="D71" s="64"/>
      <c r="E71" s="68">
        <v>55</v>
      </c>
      <c r="G71" s="67" t="s">
        <v>29</v>
      </c>
      <c r="H71" s="64">
        <v>35</v>
      </c>
      <c r="I71" s="64"/>
      <c r="J71" s="68">
        <v>40</v>
      </c>
    </row>
    <row r="72" spans="2:10" ht="15" x14ac:dyDescent="0.25">
      <c r="B72" s="67" t="s">
        <v>125</v>
      </c>
      <c r="C72" s="64">
        <v>10</v>
      </c>
      <c r="D72" s="64"/>
      <c r="E72" s="68">
        <v>9</v>
      </c>
      <c r="G72" s="67" t="s">
        <v>125</v>
      </c>
      <c r="H72" s="64">
        <v>10</v>
      </c>
      <c r="I72" s="64"/>
      <c r="J72" s="68">
        <v>5</v>
      </c>
    </row>
    <row r="73" spans="2:10" ht="15" x14ac:dyDescent="0.25">
      <c r="B73" s="67"/>
      <c r="C73" s="64"/>
      <c r="D73" s="64"/>
      <c r="E73" s="68"/>
      <c r="G73" s="67"/>
      <c r="H73" s="64"/>
      <c r="I73" s="64"/>
      <c r="J73" s="68"/>
    </row>
    <row r="74" spans="2:10" ht="15" x14ac:dyDescent="0.25">
      <c r="B74" s="101" t="s">
        <v>122</v>
      </c>
      <c r="C74" s="64">
        <f xml:space="preserve"> C72^2/C71 + E72^2/E71</f>
        <v>3.4727272727272727</v>
      </c>
      <c r="D74" s="64"/>
      <c r="E74" s="68"/>
      <c r="G74" s="101" t="s">
        <v>124</v>
      </c>
      <c r="H74" s="64">
        <f xml:space="preserve"> H72^2/H71 + J72^2/J71</f>
        <v>3.4821428571428572</v>
      </c>
      <c r="I74" s="64"/>
      <c r="J74" s="68"/>
    </row>
    <row r="75" spans="2:10" ht="15" x14ac:dyDescent="0.25">
      <c r="B75" s="65"/>
      <c r="C75" s="63"/>
      <c r="D75" s="63"/>
      <c r="E75" s="66"/>
      <c r="G75" s="65"/>
      <c r="H75" s="63" t="s">
        <v>83</v>
      </c>
      <c r="I75" s="63"/>
      <c r="J75" s="66" t="s">
        <v>84</v>
      </c>
    </row>
    <row r="76" spans="2:10" ht="15" x14ac:dyDescent="0.25">
      <c r="B76" s="69" t="s">
        <v>35</v>
      </c>
      <c r="C76" s="63">
        <f>_xlfn.NORM.S.INV(C68/2)</f>
        <v>-1.9599639845400538</v>
      </c>
      <c r="D76" s="63" t="s">
        <v>19</v>
      </c>
      <c r="E76" s="66">
        <f>-C76</f>
        <v>1.9599639845400538</v>
      </c>
      <c r="G76" s="69" t="s">
        <v>33</v>
      </c>
      <c r="H76" s="63">
        <f>_xlfn.NORM.S.INV(H68)</f>
        <v>-1.6448536269514726</v>
      </c>
      <c r="I76" s="63" t="s">
        <v>20</v>
      </c>
      <c r="J76" s="66">
        <f>-H76</f>
        <v>1.6448536269514726</v>
      </c>
    </row>
    <row r="77" spans="2:10" ht="15" x14ac:dyDescent="0.25">
      <c r="B77" s="69" t="s">
        <v>34</v>
      </c>
      <c r="C77" s="63">
        <f>((C70-E70)-(C67))/SQRT(C74)</f>
        <v>-1.0732345786140998</v>
      </c>
      <c r="D77" s="63"/>
      <c r="E77" s="66"/>
      <c r="G77" s="69" t="s">
        <v>34</v>
      </c>
      <c r="H77" s="63">
        <f>((H70-J70)-(H67))/SQRT(H74)</f>
        <v>3.7512391115196686</v>
      </c>
      <c r="I77" s="63"/>
      <c r="J77" s="66"/>
    </row>
    <row r="78" spans="2:10" ht="15.75" thickBot="1" x14ac:dyDescent="0.3">
      <c r="B78" s="70" t="s">
        <v>49</v>
      </c>
      <c r="C78" s="71">
        <f>IF(C77&gt;0, 2*(1-_xlfn.NORM.S.DIST(C77, TRUE)),2* _xlfn.NORM.S.DIST(C77,TRUE))</f>
        <v>0.28316587975036112</v>
      </c>
      <c r="D78" s="71"/>
      <c r="E78" s="72"/>
      <c r="G78" s="70" t="s">
        <v>49</v>
      </c>
      <c r="H78" s="71">
        <f>IF(H77&gt;0, (1-_xlfn.NORM.S.DIST(H77, TRUE)), _xlfn.NORM.S.DIST(H77,TRUE))</f>
        <v>8.7981393447122969E-5</v>
      </c>
      <c r="I78" s="71"/>
      <c r="J78" s="72"/>
    </row>
    <row r="79" spans="2:10" x14ac:dyDescent="0.2">
      <c r="C79" s="102"/>
    </row>
    <row r="80" spans="2:10" ht="13.5" thickBot="1" x14ac:dyDescent="0.25"/>
    <row r="81" spans="2:10" ht="15" x14ac:dyDescent="0.25">
      <c r="B81" s="73" t="s">
        <v>116</v>
      </c>
      <c r="C81" s="76"/>
      <c r="D81" s="76"/>
      <c r="E81" s="77"/>
      <c r="G81" s="73" t="s">
        <v>117</v>
      </c>
      <c r="H81" s="76"/>
      <c r="I81" s="76"/>
      <c r="J81" s="77"/>
    </row>
    <row r="82" spans="2:10" ht="15" x14ac:dyDescent="0.25">
      <c r="B82" s="97" t="s">
        <v>118</v>
      </c>
      <c r="C82" s="98"/>
      <c r="D82" s="98"/>
      <c r="E82" s="99"/>
      <c r="G82" s="97" t="s">
        <v>118</v>
      </c>
      <c r="H82" s="98"/>
      <c r="I82" s="98"/>
      <c r="J82" s="99"/>
    </row>
    <row r="83" spans="2:10" ht="18" x14ac:dyDescent="0.35">
      <c r="B83" s="100" t="s">
        <v>115</v>
      </c>
      <c r="C83" s="78">
        <v>0</v>
      </c>
      <c r="D83" s="63"/>
      <c r="E83" s="79"/>
      <c r="F83"/>
      <c r="G83" s="100" t="s">
        <v>115</v>
      </c>
      <c r="H83" s="78">
        <v>0</v>
      </c>
      <c r="I83" s="63"/>
      <c r="J83" s="79"/>
    </row>
    <row r="84" spans="2:10" ht="15" x14ac:dyDescent="0.25">
      <c r="B84" s="67" t="s">
        <v>82</v>
      </c>
      <c r="C84" s="64">
        <v>0.05</v>
      </c>
      <c r="D84" s="64"/>
      <c r="E84" s="68"/>
      <c r="F84"/>
      <c r="G84" s="67" t="s">
        <v>82</v>
      </c>
      <c r="H84" s="64">
        <v>0.1</v>
      </c>
      <c r="I84" s="64"/>
      <c r="J84" s="68"/>
    </row>
    <row r="85" spans="2:10" ht="45" x14ac:dyDescent="0.25">
      <c r="B85" s="65" t="s">
        <v>79</v>
      </c>
      <c r="C85" s="78" t="s">
        <v>80</v>
      </c>
      <c r="D85" s="63"/>
      <c r="E85" s="79" t="s">
        <v>81</v>
      </c>
      <c r="F85"/>
      <c r="G85" s="65" t="s">
        <v>79</v>
      </c>
      <c r="H85" s="78" t="s">
        <v>80</v>
      </c>
      <c r="I85" s="63"/>
      <c r="J85" s="79" t="s">
        <v>81</v>
      </c>
    </row>
    <row r="86" spans="2:10" ht="15" x14ac:dyDescent="0.25">
      <c r="B86" s="67" t="s">
        <v>30</v>
      </c>
      <c r="C86" s="64">
        <v>3.8</v>
      </c>
      <c r="D86" s="64"/>
      <c r="E86" s="68">
        <v>2</v>
      </c>
      <c r="F86"/>
      <c r="G86" s="67" t="s">
        <v>30</v>
      </c>
      <c r="H86" s="64">
        <v>5</v>
      </c>
      <c r="I86" s="64"/>
      <c r="J86" s="68">
        <v>6</v>
      </c>
    </row>
    <row r="87" spans="2:10" ht="15" x14ac:dyDescent="0.25">
      <c r="B87" s="67" t="s">
        <v>29</v>
      </c>
      <c r="C87" s="64">
        <v>20</v>
      </c>
      <c r="D87" s="64"/>
      <c r="E87" s="68">
        <v>20</v>
      </c>
      <c r="G87" s="67" t="s">
        <v>29</v>
      </c>
      <c r="H87" s="64">
        <v>16</v>
      </c>
      <c r="I87" s="64"/>
      <c r="J87" s="68">
        <v>15</v>
      </c>
    </row>
    <row r="88" spans="2:10" ht="15" x14ac:dyDescent="0.25">
      <c r="B88" s="67" t="s">
        <v>41</v>
      </c>
      <c r="C88" s="64">
        <v>0.6</v>
      </c>
      <c r="D88" s="64"/>
      <c r="E88" s="68">
        <v>0.5</v>
      </c>
      <c r="G88" s="67" t="s">
        <v>41</v>
      </c>
      <c r="H88" s="64">
        <v>1</v>
      </c>
      <c r="I88" s="64"/>
      <c r="J88" s="68">
        <v>2</v>
      </c>
    </row>
    <row r="89" spans="2:10" ht="15" x14ac:dyDescent="0.25">
      <c r="B89" s="67"/>
      <c r="C89" s="64"/>
      <c r="D89" s="64"/>
      <c r="E89" s="68"/>
      <c r="G89" s="67"/>
      <c r="H89" s="64"/>
      <c r="I89" s="64"/>
      <c r="J89" s="68"/>
    </row>
    <row r="90" spans="2:10" ht="15" x14ac:dyDescent="0.25">
      <c r="B90" s="101" t="s">
        <v>123</v>
      </c>
      <c r="C90" s="64">
        <f xml:space="preserve"> ((C87-1)*C88^2 + (E87-1)*E88^2) / (C87+E87-2)</f>
        <v>0.30499999999999999</v>
      </c>
      <c r="D90" s="64"/>
      <c r="E90" s="68"/>
      <c r="G90" s="101" t="s">
        <v>123</v>
      </c>
      <c r="H90" s="64">
        <f xml:space="preserve"> ((H87-1)*H88^2 + (J87-1)*J88^2) / (H87+J87-2)</f>
        <v>2.4482758620689653</v>
      </c>
      <c r="I90" s="64"/>
      <c r="J90" s="68"/>
    </row>
    <row r="91" spans="2:10" ht="15" x14ac:dyDescent="0.25">
      <c r="B91" s="65"/>
      <c r="C91" s="63"/>
      <c r="D91" s="63"/>
      <c r="E91" s="66"/>
      <c r="G91" s="65"/>
      <c r="H91" s="63" t="s">
        <v>83</v>
      </c>
      <c r="I91" s="63"/>
      <c r="J91" s="66" t="s">
        <v>84</v>
      </c>
    </row>
    <row r="92" spans="2:10" ht="15" x14ac:dyDescent="0.25">
      <c r="B92" s="69" t="s">
        <v>35</v>
      </c>
      <c r="C92" s="63">
        <f>_xlfn.T.INV.2T(C84,(C87+E87-2))</f>
        <v>2.0243941639119702</v>
      </c>
      <c r="D92" s="63" t="s">
        <v>19</v>
      </c>
      <c r="E92" s="66">
        <f>-C92</f>
        <v>-2.0243941639119702</v>
      </c>
      <c r="G92" s="69" t="s">
        <v>33</v>
      </c>
      <c r="H92" s="63">
        <f>_xlfn.T.INV(H84,(H87+J87-2))</f>
        <v>-1.3114336473015527</v>
      </c>
      <c r="I92" s="63" t="s">
        <v>20</v>
      </c>
      <c r="J92" s="66">
        <f>-H92</f>
        <v>1.3114336473015527</v>
      </c>
    </row>
    <row r="93" spans="2:10" ht="15" x14ac:dyDescent="0.25">
      <c r="B93" s="69" t="s">
        <v>34</v>
      </c>
      <c r="C93" s="63">
        <f>((C86-E86)  -  (C83) )/SQRT(C90*( 1/C87 + 1/E87))</f>
        <v>10.306770017649626</v>
      </c>
      <c r="D93" s="63"/>
      <c r="E93" s="66"/>
      <c r="G93" s="69" t="s">
        <v>34</v>
      </c>
      <c r="H93" s="63">
        <f>((H86-J86)  -  (H83) )/SQRT(H90*( 1/H87 + 1/J87))</f>
        <v>-1.7782572930974696</v>
      </c>
      <c r="I93" s="63"/>
      <c r="J93" s="66"/>
    </row>
    <row r="94" spans="2:10" ht="15.75" thickBot="1" x14ac:dyDescent="0.3">
      <c r="B94" s="70" t="s">
        <v>49</v>
      </c>
      <c r="C94" s="71">
        <f>_xlfn.T.DIST.2T(ABS(C93),(C87+E87 - 2))</f>
        <v>1.4643699544550568E-12</v>
      </c>
      <c r="D94" s="71"/>
      <c r="E94" s="72"/>
      <c r="G94" s="70" t="s">
        <v>49</v>
      </c>
      <c r="H94" s="71">
        <f>_xlfn.T.DIST(0-ABS(H93),H87+J87-2,1)</f>
        <v>4.2924560621100366E-2</v>
      </c>
      <c r="I94" s="71"/>
      <c r="J94" s="72"/>
    </row>
    <row r="96" spans="2:10" x14ac:dyDescent="0.2">
      <c r="H96" s="102"/>
    </row>
  </sheetData>
  <mergeCells count="2">
    <mergeCell ref="B3:K8"/>
    <mergeCell ref="A1:O1"/>
  </mergeCells>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Excel Guide Unit3 Part 1</vt:lpstr>
      <vt:lpstr>Templates</vt:lpstr>
    </vt:vector>
  </TitlesOfParts>
  <Company>Fort Hays State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FHSU</dc:creator>
  <cp:lastModifiedBy>Jeffrey Sadler</cp:lastModifiedBy>
  <dcterms:created xsi:type="dcterms:W3CDTF">2007-08-30T02:54:09Z</dcterms:created>
  <dcterms:modified xsi:type="dcterms:W3CDTF">2018-01-05T16:48:12Z</dcterms:modified>
</cp:coreProperties>
</file>